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30" windowWidth="19320" windowHeight="5175" tabRatio="905" firstSheet="9" activeTab="13"/>
  </bookViews>
  <sheets>
    <sheet name="1.2017年市级收入" sheetId="1" r:id="rId1"/>
    <sheet name="2.2017年市级支出" sheetId="2" r:id="rId2"/>
    <sheet name="3.2017年市级支出明细" sheetId="3" r:id="rId3"/>
    <sheet name="4.2017年基本支出经济分类" sheetId="4" r:id="rId4"/>
    <sheet name="5.2017年三公经费" sheetId="5" r:id="rId5"/>
    <sheet name="6.转移支付分项目" sheetId="6" r:id="rId6"/>
    <sheet name="7.转移支付分县区" sheetId="7" r:id="rId7"/>
    <sheet name="8.2016年政府一般债务余额情况表" sheetId="8" r:id="rId8"/>
    <sheet name="9.2016年地方政府一般债务分地区限额表" sheetId="9" r:id="rId9"/>
    <sheet name="10.2017年市级基金收入" sheetId="10" r:id="rId10"/>
    <sheet name="11.2017年市级基金支出" sheetId="11" r:id="rId11"/>
    <sheet name="12.2017市级基金支出明细" sheetId="12" r:id="rId12"/>
    <sheet name="13.2017年政府性基金转移支付表" sheetId="13" r:id="rId13"/>
    <sheet name="14.2016年政府专项债务余额情况表" sheetId="14" r:id="rId14"/>
    <sheet name="15.2016年政府专项债务分地区限额表" sheetId="15" r:id="rId15"/>
    <sheet name="16.2017年市级国有资本经营收支预算表" sheetId="16" r:id="rId16"/>
    <sheet name="17.2017市级社保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a" localSheetId="13">#REF!</definedName>
    <definedName name="\aa" localSheetId="14">#REF!</definedName>
    <definedName name="\aa" localSheetId="15">#REF!</definedName>
    <definedName name="\aa" localSheetId="16">#REF!</definedName>
    <definedName name="\aa" localSheetId="7">#REF!</definedName>
    <definedName name="\aa" localSheetId="8">#REF!</definedName>
    <definedName name="\aa">#REF!</definedName>
    <definedName name="\d" localSheetId="11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7">#REF!</definedName>
    <definedName name="\d" localSheetId="8">#REF!</definedName>
    <definedName name="\d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7">#REF!</definedName>
    <definedName name="\P" localSheetId="8">#REF!</definedName>
    <definedName name="\P">#REF!</definedName>
    <definedName name="\x" localSheetId="11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7">#REF!</definedName>
    <definedName name="\x" localSheetId="8">#REF!</definedName>
    <definedName name="\x">#REF!</definedName>
    <definedName name="\z">#N/A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7" hidden="1">#REF!</definedName>
    <definedName name="_Sort" localSheetId="8" hidden="1">#REF!</definedName>
    <definedName name="_Sort" hidden="1">#REF!</definedName>
    <definedName name="_xlfn.SUMIFS" hidden="1">#NAME?</definedName>
    <definedName name="A">#N/A</definedName>
    <definedName name="aaaaaaa" localSheetId="13">#REF!</definedName>
    <definedName name="aaaaaaa" localSheetId="14">#REF!</definedName>
    <definedName name="aaaaaaa" localSheetId="15">#REF!</definedName>
    <definedName name="aaaaaaa" localSheetId="16">#REF!</definedName>
    <definedName name="aaaaaaa" localSheetId="7">#REF!</definedName>
    <definedName name="aaaaaaa" localSheetId="8">#REF!</definedName>
    <definedName name="aaaaaaa">#REF!</definedName>
    <definedName name="B">#N/A</definedName>
    <definedName name="dddddd" localSheetId="13">#REF!</definedName>
    <definedName name="dddddd" localSheetId="14">#REF!</definedName>
    <definedName name="dddddd" localSheetId="15">#REF!</definedName>
    <definedName name="dddddd" localSheetId="16">#REF!</definedName>
    <definedName name="dddddd" localSheetId="7">#REF!</definedName>
    <definedName name="dddddd" localSheetId="8">#REF!</definedName>
    <definedName name="dddddd">#REF!</definedName>
    <definedName name="ffffff" localSheetId="13">#REF!</definedName>
    <definedName name="ffffff" localSheetId="14">#REF!</definedName>
    <definedName name="ffffff" localSheetId="15">#REF!</definedName>
    <definedName name="ffffff" localSheetId="16">#REF!</definedName>
    <definedName name="ffffff" localSheetId="7">#REF!</definedName>
    <definedName name="ffffff" localSheetId="8">#REF!</definedName>
    <definedName name="ffffff">#REF!</definedName>
    <definedName name="ggggg" localSheetId="13">#REF!</definedName>
    <definedName name="ggggg" localSheetId="14">#REF!</definedName>
    <definedName name="ggggg" localSheetId="15">#REF!</definedName>
    <definedName name="ggggg" localSheetId="16">#REF!</definedName>
    <definedName name="ggggg" localSheetId="7">#REF!</definedName>
    <definedName name="ggggg" localSheetId="8">#REF!</definedName>
    <definedName name="ggggg">#REF!</definedName>
    <definedName name="gxxe2003">'[1]P1012001'!$A$6:$E$117</definedName>
    <definedName name="hhh" localSheetId="15">'[2]Mp-team 1'!#REF!</definedName>
    <definedName name="hhh" localSheetId="16">'[2]Mp-team 1'!#REF!</definedName>
    <definedName name="hhh">'[2]Mp-team 1'!#REF!</definedName>
    <definedName name="hhhhhh" localSheetId="13">#REF!</definedName>
    <definedName name="hhhhhh" localSheetId="14">#REF!</definedName>
    <definedName name="hhhhhh" localSheetId="15">#REF!</definedName>
    <definedName name="hhhhhh" localSheetId="16">#REF!</definedName>
    <definedName name="hhhhhh" localSheetId="7">#REF!</definedName>
    <definedName name="hhhhhh" localSheetId="8">#REF!</definedName>
    <definedName name="hhhhhh">#REF!</definedName>
    <definedName name="hhhhhhhhh" localSheetId="13">#REF!</definedName>
    <definedName name="hhhhhhhhh" localSheetId="14">#REF!</definedName>
    <definedName name="hhhhhhhhh" localSheetId="15">#REF!</definedName>
    <definedName name="hhhhhhhhh" localSheetId="16">#REF!</definedName>
    <definedName name="hhhhhhhhh" localSheetId="7">#REF!</definedName>
    <definedName name="hhhhhhhhh" localSheetId="8">#REF!</definedName>
    <definedName name="hhhhhhhhh">#REF!</definedName>
    <definedName name="jjjjj" localSheetId="13">#REF!</definedName>
    <definedName name="jjjjj" localSheetId="14">#REF!</definedName>
    <definedName name="jjjjj" localSheetId="15">#REF!</definedName>
    <definedName name="jjjjj" localSheetId="16">#REF!</definedName>
    <definedName name="jjjjj" localSheetId="7">#REF!</definedName>
    <definedName name="jjjjj" localSheetId="8">#REF!</definedName>
    <definedName name="jjjjj">#REF!</definedName>
    <definedName name="kkkkk" localSheetId="13">#REF!</definedName>
    <definedName name="kkkkk" localSheetId="14">#REF!</definedName>
    <definedName name="kkkkk" localSheetId="15">#REF!</definedName>
    <definedName name="kkkkk" localSheetId="16">#REF!</definedName>
    <definedName name="kkkkk" localSheetId="7">#REF!</definedName>
    <definedName name="kkkkk" localSheetId="8">#REF!</definedName>
    <definedName name="kkkkk">#REF!</definedName>
    <definedName name="_xlnm.Print_Area" localSheetId="0">'1.2017年市级收入'!$A$1:$E$40</definedName>
    <definedName name="_xlnm.Print_Area" localSheetId="9">'10.2017年市级基金收入'!$A$1:$D$22</definedName>
    <definedName name="_xlnm.Print_Area" localSheetId="10">'11.2017年市级基金支出'!$A$1:$E$38</definedName>
    <definedName name="_xlnm.Print_Area" localSheetId="11">'12.2017市级基金支出明细'!$A$1:$B$55</definedName>
    <definedName name="_xlnm.Print_Area" localSheetId="12">'13.2017年政府性基金转移支付表'!$A$1:$E$11</definedName>
    <definedName name="_xlnm.Print_Area" localSheetId="13">'14.2016年政府专项债务余额情况表'!$A$1:$G$10</definedName>
    <definedName name="_xlnm.Print_Area" localSheetId="14">'15.2016年政府专项债务分地区限额表'!$A$1:$B$22</definedName>
    <definedName name="_xlnm.Print_Area" localSheetId="15">'16.2017年市级国有资本经营收支预算表'!$A$1:D31</definedName>
    <definedName name="_xlnm.Print_Area" localSheetId="16">'17.2017市级社保'!$A$1:D54</definedName>
    <definedName name="_xlnm.Print_Area" localSheetId="1">'2.2017年市级支出'!$A$1:$D$42</definedName>
    <definedName name="_xlnm.Print_Area" localSheetId="2">'3.2017年市级支出明细'!$A$1:$D$7</definedName>
    <definedName name="_xlnm.Print_Area" localSheetId="3">'4.2017年基本支出经济分类'!$A$1:$B$5</definedName>
    <definedName name="_xlnm.Print_Area" localSheetId="4">'5.2017年三公经费'!$A$1:$B$12</definedName>
    <definedName name="_xlnm.Print_Area" localSheetId="5">'6.转移支付分项目'!$A$1:$F$48</definedName>
    <definedName name="_xlnm.Print_Area">#N/A</definedName>
    <definedName name="_xlnm.Print_Titles" localSheetId="11">'12.2017市级基金支出明细'!$A:$B,'12.2017市级基金支出明细'!$1:$4</definedName>
    <definedName name="_xlnm.Print_Titles" localSheetId="1">'2.2017年市级支出'!$A:$A,'2.2017年市级支出'!$2:$6</definedName>
    <definedName name="_xlnm.Print_Titles" localSheetId="2">'3.2017年市级支出明细'!$1:$4</definedName>
    <definedName name="_xlnm.Print_Titles" localSheetId="3">'4.2017年基本支出经济分类'!$1:$4</definedName>
    <definedName name="_xlnm.Print_Titles" localSheetId="5">'6.转移支付分项目'!$A:$F,'6.转移支付分项目'!$1:$5</definedName>
    <definedName name="_xlnm.Print_Titles">#N/A</definedName>
    <definedName name="rrrrr" localSheetId="13">#REF!</definedName>
    <definedName name="rrrrr" localSheetId="14">#REF!</definedName>
    <definedName name="rrrrr" localSheetId="15">#REF!</definedName>
    <definedName name="rrrrr" localSheetId="16">#REF!</definedName>
    <definedName name="rrrrr" localSheetId="7">#REF!</definedName>
    <definedName name="rrrrr" localSheetId="8">#REF!</definedName>
    <definedName name="rrrrr">#REF!</definedName>
    <definedName name="sss">#N/A</definedName>
    <definedName name="ssss" localSheetId="13">#REF!</definedName>
    <definedName name="ssss" localSheetId="14">#REF!</definedName>
    <definedName name="ssss" localSheetId="15">#REF!</definedName>
    <definedName name="ssss" localSheetId="16">#REF!</definedName>
    <definedName name="ssss" localSheetId="7">#REF!</definedName>
    <definedName name="ssss" localSheetId="8">#REF!</definedName>
    <definedName name="ssss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 localSheetId="7">#REF!</definedName>
    <definedName name="zzzzz" localSheetId="8">#REF!</definedName>
    <definedName name="zzzzz">#REF!</definedName>
    <definedName name="啊啊" localSheetId="13">#REF!</definedName>
    <definedName name="啊啊" localSheetId="14">#REF!</definedName>
    <definedName name="啊啊" localSheetId="15">#REF!</definedName>
    <definedName name="啊啊" localSheetId="16">#REF!</definedName>
    <definedName name="啊啊" localSheetId="7">#REF!</definedName>
    <definedName name="啊啊" localSheetId="8">#REF!</definedName>
    <definedName name="啊啊">#REF!</definedName>
    <definedName name="安徽" localSheetId="13">#REF!</definedName>
    <definedName name="安徽" localSheetId="14">#REF!</definedName>
    <definedName name="安徽" localSheetId="15">#REF!</definedName>
    <definedName name="安徽" localSheetId="16">#REF!</definedName>
    <definedName name="安徽" localSheetId="7">#REF!</definedName>
    <definedName name="安徽" localSheetId="8">#REF!</definedName>
    <definedName name="安徽">#REF!</definedName>
    <definedName name="北京" localSheetId="13">#REF!</definedName>
    <definedName name="北京" localSheetId="14">#REF!</definedName>
    <definedName name="北京" localSheetId="15">#REF!</definedName>
    <definedName name="北京" localSheetId="16">#REF!</definedName>
    <definedName name="北京" localSheetId="7">#REF!</definedName>
    <definedName name="北京" localSheetId="8">#REF!</definedName>
    <definedName name="北京">#REF!</definedName>
    <definedName name="不不不" localSheetId="13">#REF!</definedName>
    <definedName name="不不不" localSheetId="14">#REF!</definedName>
    <definedName name="不不不" localSheetId="15">#REF!</definedName>
    <definedName name="不不不" localSheetId="16">#REF!</definedName>
    <definedName name="不不不" localSheetId="7">#REF!</definedName>
    <definedName name="不不不" localSheetId="8">#REF!</definedName>
    <definedName name="不不不">#REF!</definedName>
    <definedName name="大连" localSheetId="13">#REF!</definedName>
    <definedName name="大连" localSheetId="14">#REF!</definedName>
    <definedName name="大连" localSheetId="15">#REF!</definedName>
    <definedName name="大连" localSheetId="16">#REF!</definedName>
    <definedName name="大连" localSheetId="7">#REF!</definedName>
    <definedName name="大连" localSheetId="8">#REF!</definedName>
    <definedName name="大连">#REF!</definedName>
    <definedName name="第三批">#N/A</definedName>
    <definedName name="呃呃呃" localSheetId="13">#REF!</definedName>
    <definedName name="呃呃呃" localSheetId="14">#REF!</definedName>
    <definedName name="呃呃呃" localSheetId="15">#REF!</definedName>
    <definedName name="呃呃呃" localSheetId="16">#REF!</definedName>
    <definedName name="呃呃呃" localSheetId="7">#REF!</definedName>
    <definedName name="呃呃呃" localSheetId="8">#REF!</definedName>
    <definedName name="呃呃呃">#REF!</definedName>
    <definedName name="福建" localSheetId="13">#REF!</definedName>
    <definedName name="福建" localSheetId="14">#REF!</definedName>
    <definedName name="福建" localSheetId="15">#REF!</definedName>
    <definedName name="福建" localSheetId="16">#REF!</definedName>
    <definedName name="福建" localSheetId="7">#REF!</definedName>
    <definedName name="福建" localSheetId="8">#REF!</definedName>
    <definedName name="福建">#REF!</definedName>
    <definedName name="福建地区" localSheetId="13">#REF!</definedName>
    <definedName name="福建地区" localSheetId="14">#REF!</definedName>
    <definedName name="福建地区" localSheetId="15">#REF!</definedName>
    <definedName name="福建地区" localSheetId="16">#REF!</definedName>
    <definedName name="福建地区" localSheetId="7">#REF!</definedName>
    <definedName name="福建地区" localSheetId="8">#REF!</definedName>
    <definedName name="福建地区">#REF!</definedName>
    <definedName name="附表" localSheetId="11">#REF!</definedName>
    <definedName name="附表" localSheetId="13">#REF!</definedName>
    <definedName name="附表" localSheetId="14">#REF!</definedName>
    <definedName name="附表" localSheetId="15">#REF!</definedName>
    <definedName name="附表" localSheetId="16">#REF!</definedName>
    <definedName name="附表" localSheetId="7">#REF!</definedName>
    <definedName name="附表" localSheetId="8">#REF!</definedName>
    <definedName name="附表">#REF!</definedName>
    <definedName name="广东" localSheetId="13">#REF!</definedName>
    <definedName name="广东" localSheetId="14">#REF!</definedName>
    <definedName name="广东" localSheetId="15">#REF!</definedName>
    <definedName name="广东" localSheetId="16">#REF!</definedName>
    <definedName name="广东" localSheetId="7">#REF!</definedName>
    <definedName name="广东" localSheetId="8">#REF!</definedName>
    <definedName name="广东">#REF!</definedName>
    <definedName name="广东地区" localSheetId="13">#REF!</definedName>
    <definedName name="广东地区" localSheetId="14">#REF!</definedName>
    <definedName name="广东地区" localSheetId="15">#REF!</definedName>
    <definedName name="广东地区" localSheetId="16">#REF!</definedName>
    <definedName name="广东地区" localSheetId="7">#REF!</definedName>
    <definedName name="广东地区" localSheetId="8">#REF!</definedName>
    <definedName name="广东地区">#REF!</definedName>
    <definedName name="广西" localSheetId="13">#REF!</definedName>
    <definedName name="广西" localSheetId="14">#REF!</definedName>
    <definedName name="广西" localSheetId="15">#REF!</definedName>
    <definedName name="广西" localSheetId="16">#REF!</definedName>
    <definedName name="广西" localSheetId="7">#REF!</definedName>
    <definedName name="广西" localSheetId="8">#REF!</definedName>
    <definedName name="广西">#REF!</definedName>
    <definedName name="贵州" localSheetId="13">#REF!</definedName>
    <definedName name="贵州" localSheetId="14">#REF!</definedName>
    <definedName name="贵州" localSheetId="15">#REF!</definedName>
    <definedName name="贵州" localSheetId="16">#REF!</definedName>
    <definedName name="贵州" localSheetId="7">#REF!</definedName>
    <definedName name="贵州" localSheetId="8">#REF!</definedName>
    <definedName name="贵州">#REF!</definedName>
    <definedName name="哈哈哈哈" localSheetId="13">#REF!</definedName>
    <definedName name="哈哈哈哈" localSheetId="14">#REF!</definedName>
    <definedName name="哈哈哈哈" localSheetId="15">#REF!</definedName>
    <definedName name="哈哈哈哈" localSheetId="16">#REF!</definedName>
    <definedName name="哈哈哈哈" localSheetId="7">#REF!</definedName>
    <definedName name="哈哈哈哈" localSheetId="8">#REF!</definedName>
    <definedName name="哈哈哈哈">#REF!</definedName>
    <definedName name="海南" localSheetId="13">#REF!</definedName>
    <definedName name="海南" localSheetId="14">#REF!</definedName>
    <definedName name="海南" localSheetId="15">#REF!</definedName>
    <definedName name="海南" localSheetId="16">#REF!</definedName>
    <definedName name="海南" localSheetId="7">#REF!</definedName>
    <definedName name="海南" localSheetId="8">#REF!</definedName>
    <definedName name="海南">#REF!</definedName>
    <definedName name="河北" localSheetId="13">#REF!</definedName>
    <definedName name="河北" localSheetId="14">#REF!</definedName>
    <definedName name="河北" localSheetId="15">#REF!</definedName>
    <definedName name="河北" localSheetId="16">#REF!</definedName>
    <definedName name="河北" localSheetId="7">#REF!</definedName>
    <definedName name="河北" localSheetId="8">#REF!</definedName>
    <definedName name="河北">#REF!</definedName>
    <definedName name="河南" localSheetId="13">#REF!</definedName>
    <definedName name="河南" localSheetId="14">#REF!</definedName>
    <definedName name="河南" localSheetId="15">#REF!</definedName>
    <definedName name="河南" localSheetId="16">#REF!</definedName>
    <definedName name="河南" localSheetId="7">#REF!</definedName>
    <definedName name="河南" localSheetId="8">#REF!</definedName>
    <definedName name="河南">#REF!</definedName>
    <definedName name="黑龙江" localSheetId="13">#REF!</definedName>
    <definedName name="黑龙江" localSheetId="14">#REF!</definedName>
    <definedName name="黑龙江" localSheetId="15">#REF!</definedName>
    <definedName name="黑龙江" localSheetId="16">#REF!</definedName>
    <definedName name="黑龙江" localSheetId="7">#REF!</definedName>
    <definedName name="黑龙江" localSheetId="8">#REF!</definedName>
    <definedName name="黑龙江">#REF!</definedName>
    <definedName name="湖北" localSheetId="13">#REF!</definedName>
    <definedName name="湖北" localSheetId="14">#REF!</definedName>
    <definedName name="湖北" localSheetId="15">#REF!</definedName>
    <definedName name="湖北" localSheetId="16">#REF!</definedName>
    <definedName name="湖北" localSheetId="7">#REF!</definedName>
    <definedName name="湖北" localSheetId="8">#REF!</definedName>
    <definedName name="湖北">#REF!</definedName>
    <definedName name="湖南" localSheetId="13">#REF!</definedName>
    <definedName name="湖南" localSheetId="14">#REF!</definedName>
    <definedName name="湖南" localSheetId="15">#REF!</definedName>
    <definedName name="湖南" localSheetId="16">#REF!</definedName>
    <definedName name="湖南" localSheetId="7">#REF!</definedName>
    <definedName name="湖南" localSheetId="8">#REF!</definedName>
    <definedName name="湖南">#REF!</definedName>
    <definedName name="汇率" localSheetId="13">#REF!</definedName>
    <definedName name="汇率" localSheetId="14">#REF!</definedName>
    <definedName name="汇率" localSheetId="15">#REF!</definedName>
    <definedName name="汇率" localSheetId="16">#REF!</definedName>
    <definedName name="汇率" localSheetId="7">#REF!</definedName>
    <definedName name="汇率" localSheetId="8">#REF!</definedName>
    <definedName name="汇率">#REF!</definedName>
    <definedName name="吉林" localSheetId="13">#REF!</definedName>
    <definedName name="吉林" localSheetId="14">#REF!</definedName>
    <definedName name="吉林" localSheetId="15">#REF!</definedName>
    <definedName name="吉林" localSheetId="16">#REF!</definedName>
    <definedName name="吉林" localSheetId="7">#REF!</definedName>
    <definedName name="吉林" localSheetId="8">#REF!</definedName>
    <definedName name="吉林">#REF!</definedName>
    <definedName name="江苏" localSheetId="13">#REF!</definedName>
    <definedName name="江苏" localSheetId="14">#REF!</definedName>
    <definedName name="江苏" localSheetId="15">#REF!</definedName>
    <definedName name="江苏" localSheetId="16">#REF!</definedName>
    <definedName name="江苏" localSheetId="7">#REF!</definedName>
    <definedName name="江苏" localSheetId="8">#REF!</definedName>
    <definedName name="江苏">#REF!</definedName>
    <definedName name="江西" localSheetId="13">#REF!</definedName>
    <definedName name="江西" localSheetId="14">#REF!</definedName>
    <definedName name="江西" localSheetId="15">#REF!</definedName>
    <definedName name="江西" localSheetId="16">#REF!</definedName>
    <definedName name="江西" localSheetId="7">#REF!</definedName>
    <definedName name="江西" localSheetId="8">#REF!</definedName>
    <definedName name="江西">#REF!</definedName>
    <definedName name="啦啦啦" localSheetId="13">#REF!</definedName>
    <definedName name="啦啦啦" localSheetId="14">#REF!</definedName>
    <definedName name="啦啦啦" localSheetId="15">#REF!</definedName>
    <definedName name="啦啦啦" localSheetId="16">#REF!</definedName>
    <definedName name="啦啦啦" localSheetId="7">#REF!</definedName>
    <definedName name="啦啦啦" localSheetId="8">#REF!</definedName>
    <definedName name="啦啦啦">#REF!</definedName>
    <definedName name="了" localSheetId="13">#REF!</definedName>
    <definedName name="了" localSheetId="14">#REF!</definedName>
    <definedName name="了" localSheetId="15">#REF!</definedName>
    <definedName name="了" localSheetId="16">#REF!</definedName>
    <definedName name="了" localSheetId="7">#REF!</definedName>
    <definedName name="了" localSheetId="8">#REF!</definedName>
    <definedName name="了">#REF!</definedName>
    <definedName name="辽宁" localSheetId="13">#REF!</definedName>
    <definedName name="辽宁" localSheetId="14">#REF!</definedName>
    <definedName name="辽宁" localSheetId="15">#REF!</definedName>
    <definedName name="辽宁" localSheetId="16">#REF!</definedName>
    <definedName name="辽宁" localSheetId="7">#REF!</definedName>
    <definedName name="辽宁" localSheetId="8">#REF!</definedName>
    <definedName name="辽宁">#REF!</definedName>
    <definedName name="辽宁地区" localSheetId="13">#REF!</definedName>
    <definedName name="辽宁地区" localSheetId="14">#REF!</definedName>
    <definedName name="辽宁地区" localSheetId="15">#REF!</definedName>
    <definedName name="辽宁地区" localSheetId="16">#REF!</definedName>
    <definedName name="辽宁地区" localSheetId="7">#REF!</definedName>
    <definedName name="辽宁地区" localSheetId="8">#REF!</definedName>
    <definedName name="辽宁地区">#REF!</definedName>
    <definedName name="么么么么" localSheetId="13">#REF!</definedName>
    <definedName name="么么么么" localSheetId="14">#REF!</definedName>
    <definedName name="么么么么" localSheetId="15">#REF!</definedName>
    <definedName name="么么么么" localSheetId="16">#REF!</definedName>
    <definedName name="么么么么" localSheetId="7">#REF!</definedName>
    <definedName name="么么么么" localSheetId="8">#REF!</definedName>
    <definedName name="么么么么">#REF!</definedName>
    <definedName name="内蒙" localSheetId="13">#REF!</definedName>
    <definedName name="内蒙" localSheetId="14">#REF!</definedName>
    <definedName name="内蒙" localSheetId="15">#REF!</definedName>
    <definedName name="内蒙" localSheetId="16">#REF!</definedName>
    <definedName name="内蒙" localSheetId="7">#REF!</definedName>
    <definedName name="内蒙" localSheetId="8">#REF!</definedName>
    <definedName name="内蒙">#REF!</definedName>
    <definedName name="你" localSheetId="13">#REF!</definedName>
    <definedName name="你" localSheetId="14">#REF!</definedName>
    <definedName name="你" localSheetId="15">#REF!</definedName>
    <definedName name="你" localSheetId="16">#REF!</definedName>
    <definedName name="你" localSheetId="7">#REF!</definedName>
    <definedName name="你" localSheetId="8">#REF!</definedName>
    <definedName name="你">#REF!</definedName>
    <definedName name="宁波" localSheetId="13">#REF!</definedName>
    <definedName name="宁波" localSheetId="14">#REF!</definedName>
    <definedName name="宁波" localSheetId="15">#REF!</definedName>
    <definedName name="宁波" localSheetId="16">#REF!</definedName>
    <definedName name="宁波" localSheetId="7">#REF!</definedName>
    <definedName name="宁波" localSheetId="8">#REF!</definedName>
    <definedName name="宁波">#REF!</definedName>
    <definedName name="宁夏" localSheetId="13">#REF!</definedName>
    <definedName name="宁夏" localSheetId="14">#REF!</definedName>
    <definedName name="宁夏" localSheetId="15">#REF!</definedName>
    <definedName name="宁夏" localSheetId="16">#REF!</definedName>
    <definedName name="宁夏" localSheetId="7">#REF!</definedName>
    <definedName name="宁夏" localSheetId="8">#REF!</definedName>
    <definedName name="宁夏">#REF!</definedName>
    <definedName name="悄悄" localSheetId="13">#REF!</definedName>
    <definedName name="悄悄" localSheetId="14">#REF!</definedName>
    <definedName name="悄悄" localSheetId="15">#REF!</definedName>
    <definedName name="悄悄" localSheetId="16">#REF!</definedName>
    <definedName name="悄悄" localSheetId="7">#REF!</definedName>
    <definedName name="悄悄" localSheetId="8">#REF!</definedName>
    <definedName name="悄悄">#REF!</definedName>
    <definedName name="青岛" localSheetId="13">#REF!</definedName>
    <definedName name="青岛" localSheetId="14">#REF!</definedName>
    <definedName name="青岛" localSheetId="15">#REF!</definedName>
    <definedName name="青岛" localSheetId="16">#REF!</definedName>
    <definedName name="青岛" localSheetId="7">#REF!</definedName>
    <definedName name="青岛" localSheetId="8">#REF!</definedName>
    <definedName name="青岛">#REF!</definedName>
    <definedName name="青海" localSheetId="13">#REF!</definedName>
    <definedName name="青海" localSheetId="14">#REF!</definedName>
    <definedName name="青海" localSheetId="15">#REF!</definedName>
    <definedName name="青海" localSheetId="16">#REF!</definedName>
    <definedName name="青海" localSheetId="7">#REF!</definedName>
    <definedName name="青海" localSheetId="8">#REF!</definedName>
    <definedName name="青海">#REF!</definedName>
    <definedName name="全国收入累计">#N/A</definedName>
    <definedName name="日日日" localSheetId="13">#REF!</definedName>
    <definedName name="日日日" localSheetId="14">#REF!</definedName>
    <definedName name="日日日" localSheetId="15">#REF!</definedName>
    <definedName name="日日日" localSheetId="16">#REF!</definedName>
    <definedName name="日日日" localSheetId="7">#REF!</definedName>
    <definedName name="日日日" localSheetId="8">#REF!</definedName>
    <definedName name="日日日">#REF!</definedName>
    <definedName name="厦门" localSheetId="13">#REF!</definedName>
    <definedName name="厦门" localSheetId="14">#REF!</definedName>
    <definedName name="厦门" localSheetId="15">#REF!</definedName>
    <definedName name="厦门" localSheetId="16">#REF!</definedName>
    <definedName name="厦门" localSheetId="7">#REF!</definedName>
    <definedName name="厦门" localSheetId="8">#REF!</definedName>
    <definedName name="厦门">#REF!</definedName>
    <definedName name="山东" localSheetId="13">#REF!</definedName>
    <definedName name="山东" localSheetId="14">#REF!</definedName>
    <definedName name="山东" localSheetId="15">#REF!</definedName>
    <definedName name="山东" localSheetId="16">#REF!</definedName>
    <definedName name="山东" localSheetId="7">#REF!</definedName>
    <definedName name="山东" localSheetId="8">#REF!</definedName>
    <definedName name="山东">#REF!</definedName>
    <definedName name="山东地区" localSheetId="13">#REF!</definedName>
    <definedName name="山东地区" localSheetId="14">#REF!</definedName>
    <definedName name="山东地区" localSheetId="15">#REF!</definedName>
    <definedName name="山东地区" localSheetId="16">#REF!</definedName>
    <definedName name="山东地区" localSheetId="7">#REF!</definedName>
    <definedName name="山东地区" localSheetId="8">#REF!</definedName>
    <definedName name="山东地区">#REF!</definedName>
    <definedName name="山西" localSheetId="13">#REF!</definedName>
    <definedName name="山西" localSheetId="14">#REF!</definedName>
    <definedName name="山西" localSheetId="15">#REF!</definedName>
    <definedName name="山西" localSheetId="16">#REF!</definedName>
    <definedName name="山西" localSheetId="7">#REF!</definedName>
    <definedName name="山西" localSheetId="8">#REF!</definedName>
    <definedName name="山西">#REF!</definedName>
    <definedName name="陕西" localSheetId="13">#REF!</definedName>
    <definedName name="陕西" localSheetId="14">#REF!</definedName>
    <definedName name="陕西" localSheetId="15">#REF!</definedName>
    <definedName name="陕西" localSheetId="16">#REF!</definedName>
    <definedName name="陕西" localSheetId="7">#REF!</definedName>
    <definedName name="陕西" localSheetId="8">#REF!</definedName>
    <definedName name="陕西">#REF!</definedName>
    <definedName name="上海" localSheetId="13">#REF!</definedName>
    <definedName name="上海" localSheetId="14">#REF!</definedName>
    <definedName name="上海" localSheetId="15">#REF!</definedName>
    <definedName name="上海" localSheetId="16">#REF!</definedName>
    <definedName name="上海" localSheetId="7">#REF!</definedName>
    <definedName name="上海" localSheetId="8">#REF!</definedName>
    <definedName name="上海">#REF!</definedName>
    <definedName name="深圳" localSheetId="13">#REF!</definedName>
    <definedName name="深圳" localSheetId="14">#REF!</definedName>
    <definedName name="深圳" localSheetId="15">#REF!</definedName>
    <definedName name="深圳" localSheetId="16">#REF!</definedName>
    <definedName name="深圳" localSheetId="7">#REF!</definedName>
    <definedName name="深圳" localSheetId="8">#REF!</definedName>
    <definedName name="深圳">#REF!</definedName>
    <definedName name="生产列1" localSheetId="13">#REF!</definedName>
    <definedName name="生产列1" localSheetId="14">#REF!</definedName>
    <definedName name="生产列1" localSheetId="15">#REF!</definedName>
    <definedName name="生产列1" localSheetId="16">#REF!</definedName>
    <definedName name="生产列1" localSheetId="7">#REF!</definedName>
    <definedName name="生产列1" localSheetId="8">#REF!</definedName>
    <definedName name="生产列1">#REF!</definedName>
    <definedName name="生产列11" localSheetId="13">#REF!</definedName>
    <definedName name="生产列11" localSheetId="14">#REF!</definedName>
    <definedName name="生产列11" localSheetId="15">#REF!</definedName>
    <definedName name="生产列11" localSheetId="16">#REF!</definedName>
    <definedName name="生产列11" localSheetId="7">#REF!</definedName>
    <definedName name="生产列11" localSheetId="8">#REF!</definedName>
    <definedName name="生产列11">#REF!</definedName>
    <definedName name="生产列15" localSheetId="13">#REF!</definedName>
    <definedName name="生产列15" localSheetId="14">#REF!</definedName>
    <definedName name="生产列15" localSheetId="15">#REF!</definedName>
    <definedName name="生产列15" localSheetId="16">#REF!</definedName>
    <definedName name="生产列15" localSheetId="7">#REF!</definedName>
    <definedName name="生产列15" localSheetId="8">#REF!</definedName>
    <definedName name="生产列15">#REF!</definedName>
    <definedName name="生产列16" localSheetId="13">#REF!</definedName>
    <definedName name="生产列16" localSheetId="14">#REF!</definedName>
    <definedName name="生产列16" localSheetId="15">#REF!</definedName>
    <definedName name="生产列16" localSheetId="16">#REF!</definedName>
    <definedName name="生产列16" localSheetId="7">#REF!</definedName>
    <definedName name="生产列16" localSheetId="8">#REF!</definedName>
    <definedName name="生产列16">#REF!</definedName>
    <definedName name="生产列17" localSheetId="13">#REF!</definedName>
    <definedName name="生产列17" localSheetId="14">#REF!</definedName>
    <definedName name="生产列17" localSheetId="15">#REF!</definedName>
    <definedName name="生产列17" localSheetId="16">#REF!</definedName>
    <definedName name="生产列17" localSheetId="7">#REF!</definedName>
    <definedName name="生产列17" localSheetId="8">#REF!</definedName>
    <definedName name="生产列17">#REF!</definedName>
    <definedName name="生产列19" localSheetId="13">#REF!</definedName>
    <definedName name="生产列19" localSheetId="14">#REF!</definedName>
    <definedName name="生产列19" localSheetId="15">#REF!</definedName>
    <definedName name="生产列19" localSheetId="16">#REF!</definedName>
    <definedName name="生产列19" localSheetId="7">#REF!</definedName>
    <definedName name="生产列19" localSheetId="8">#REF!</definedName>
    <definedName name="生产列19">#REF!</definedName>
    <definedName name="生产列2" localSheetId="13">#REF!</definedName>
    <definedName name="生产列2" localSheetId="14">#REF!</definedName>
    <definedName name="生产列2" localSheetId="15">#REF!</definedName>
    <definedName name="生产列2" localSheetId="16">#REF!</definedName>
    <definedName name="生产列2" localSheetId="7">#REF!</definedName>
    <definedName name="生产列2" localSheetId="8">#REF!</definedName>
    <definedName name="生产列2">#REF!</definedName>
    <definedName name="生产列20" localSheetId="13">#REF!</definedName>
    <definedName name="生产列20" localSheetId="14">#REF!</definedName>
    <definedName name="生产列20" localSheetId="15">#REF!</definedName>
    <definedName name="生产列20" localSheetId="16">#REF!</definedName>
    <definedName name="生产列20" localSheetId="7">#REF!</definedName>
    <definedName name="生产列20" localSheetId="8">#REF!</definedName>
    <definedName name="生产列20">#REF!</definedName>
    <definedName name="生产列3" localSheetId="13">#REF!</definedName>
    <definedName name="生产列3" localSheetId="14">#REF!</definedName>
    <definedName name="生产列3" localSheetId="15">#REF!</definedName>
    <definedName name="生产列3" localSheetId="16">#REF!</definedName>
    <definedName name="生产列3" localSheetId="7">#REF!</definedName>
    <definedName name="生产列3" localSheetId="8">#REF!</definedName>
    <definedName name="生产列3">#REF!</definedName>
    <definedName name="生产列4" localSheetId="13">#REF!</definedName>
    <definedName name="生产列4" localSheetId="14">#REF!</definedName>
    <definedName name="生产列4" localSheetId="15">#REF!</definedName>
    <definedName name="生产列4" localSheetId="16">#REF!</definedName>
    <definedName name="生产列4" localSheetId="7">#REF!</definedName>
    <definedName name="生产列4" localSheetId="8">#REF!</definedName>
    <definedName name="生产列4">#REF!</definedName>
    <definedName name="生产列5" localSheetId="13">#REF!</definedName>
    <definedName name="生产列5" localSheetId="14">#REF!</definedName>
    <definedName name="生产列5" localSheetId="15">#REF!</definedName>
    <definedName name="生产列5" localSheetId="16">#REF!</definedName>
    <definedName name="生产列5" localSheetId="7">#REF!</definedName>
    <definedName name="生产列5" localSheetId="8">#REF!</definedName>
    <definedName name="生产列5">#REF!</definedName>
    <definedName name="生产列6" localSheetId="13">#REF!</definedName>
    <definedName name="生产列6" localSheetId="14">#REF!</definedName>
    <definedName name="生产列6" localSheetId="15">#REF!</definedName>
    <definedName name="生产列6" localSheetId="16">#REF!</definedName>
    <definedName name="生产列6" localSheetId="7">#REF!</definedName>
    <definedName name="生产列6" localSheetId="8">#REF!</definedName>
    <definedName name="生产列6">#REF!</definedName>
    <definedName name="生产列7" localSheetId="13">#REF!</definedName>
    <definedName name="生产列7" localSheetId="14">#REF!</definedName>
    <definedName name="生产列7" localSheetId="15">#REF!</definedName>
    <definedName name="生产列7" localSheetId="16">#REF!</definedName>
    <definedName name="生产列7" localSheetId="7">#REF!</definedName>
    <definedName name="生产列7" localSheetId="8">#REF!</definedName>
    <definedName name="生产列7">#REF!</definedName>
    <definedName name="生产列8" localSheetId="13">#REF!</definedName>
    <definedName name="生产列8" localSheetId="14">#REF!</definedName>
    <definedName name="生产列8" localSheetId="15">#REF!</definedName>
    <definedName name="生产列8" localSheetId="16">#REF!</definedName>
    <definedName name="生产列8" localSheetId="7">#REF!</definedName>
    <definedName name="生产列8" localSheetId="8">#REF!</definedName>
    <definedName name="生产列8">#REF!</definedName>
    <definedName name="生产列9" localSheetId="13">#REF!</definedName>
    <definedName name="生产列9" localSheetId="14">#REF!</definedName>
    <definedName name="生产列9" localSheetId="15">#REF!</definedName>
    <definedName name="生产列9" localSheetId="16">#REF!</definedName>
    <definedName name="生产列9" localSheetId="7">#REF!</definedName>
    <definedName name="生产列9" localSheetId="8">#REF!</definedName>
    <definedName name="生产列9">#REF!</definedName>
    <definedName name="生产期" localSheetId="13">#REF!</definedName>
    <definedName name="生产期" localSheetId="14">#REF!</definedName>
    <definedName name="生产期" localSheetId="15">#REF!</definedName>
    <definedName name="生产期" localSheetId="16">#REF!</definedName>
    <definedName name="生产期" localSheetId="7">#REF!</definedName>
    <definedName name="生产期" localSheetId="8">#REF!</definedName>
    <definedName name="生产期">#REF!</definedName>
    <definedName name="生产期1" localSheetId="13">#REF!</definedName>
    <definedName name="生产期1" localSheetId="14">#REF!</definedName>
    <definedName name="生产期1" localSheetId="15">#REF!</definedName>
    <definedName name="生产期1" localSheetId="16">#REF!</definedName>
    <definedName name="生产期1" localSheetId="7">#REF!</definedName>
    <definedName name="生产期1" localSheetId="8">#REF!</definedName>
    <definedName name="生产期1">#REF!</definedName>
    <definedName name="生产期11" localSheetId="13">#REF!</definedName>
    <definedName name="生产期11" localSheetId="14">#REF!</definedName>
    <definedName name="生产期11" localSheetId="15">#REF!</definedName>
    <definedName name="生产期11" localSheetId="16">#REF!</definedName>
    <definedName name="生产期11" localSheetId="7">#REF!</definedName>
    <definedName name="生产期11" localSheetId="8">#REF!</definedName>
    <definedName name="生产期11">#REF!</definedName>
    <definedName name="生产期15" localSheetId="13">#REF!</definedName>
    <definedName name="生产期15" localSheetId="14">#REF!</definedName>
    <definedName name="生产期15" localSheetId="15">#REF!</definedName>
    <definedName name="生产期15" localSheetId="16">#REF!</definedName>
    <definedName name="生产期15" localSheetId="7">#REF!</definedName>
    <definedName name="生产期15" localSheetId="8">#REF!</definedName>
    <definedName name="生产期15">#REF!</definedName>
    <definedName name="生产期16" localSheetId="13">#REF!</definedName>
    <definedName name="生产期16" localSheetId="14">#REF!</definedName>
    <definedName name="生产期16" localSheetId="15">#REF!</definedName>
    <definedName name="生产期16" localSheetId="16">#REF!</definedName>
    <definedName name="生产期16" localSheetId="7">#REF!</definedName>
    <definedName name="生产期16" localSheetId="8">#REF!</definedName>
    <definedName name="生产期16">#REF!</definedName>
    <definedName name="生产期17" localSheetId="13">#REF!</definedName>
    <definedName name="生产期17" localSheetId="14">#REF!</definedName>
    <definedName name="生产期17" localSheetId="15">#REF!</definedName>
    <definedName name="生产期17" localSheetId="16">#REF!</definedName>
    <definedName name="生产期17" localSheetId="7">#REF!</definedName>
    <definedName name="生产期17" localSheetId="8">#REF!</definedName>
    <definedName name="生产期17">#REF!</definedName>
    <definedName name="生产期19" localSheetId="13">#REF!</definedName>
    <definedName name="生产期19" localSheetId="14">#REF!</definedName>
    <definedName name="生产期19" localSheetId="15">#REF!</definedName>
    <definedName name="生产期19" localSheetId="16">#REF!</definedName>
    <definedName name="生产期19" localSheetId="7">#REF!</definedName>
    <definedName name="生产期19" localSheetId="8">#REF!</definedName>
    <definedName name="生产期19">#REF!</definedName>
    <definedName name="生产期2" localSheetId="13">#REF!</definedName>
    <definedName name="生产期2" localSheetId="14">#REF!</definedName>
    <definedName name="生产期2" localSheetId="15">#REF!</definedName>
    <definedName name="生产期2" localSheetId="16">#REF!</definedName>
    <definedName name="生产期2" localSheetId="7">#REF!</definedName>
    <definedName name="生产期2" localSheetId="8">#REF!</definedName>
    <definedName name="生产期2">#REF!</definedName>
    <definedName name="生产期20" localSheetId="13">#REF!</definedName>
    <definedName name="生产期20" localSheetId="14">#REF!</definedName>
    <definedName name="生产期20" localSheetId="15">#REF!</definedName>
    <definedName name="生产期20" localSheetId="16">#REF!</definedName>
    <definedName name="生产期20" localSheetId="7">#REF!</definedName>
    <definedName name="生产期20" localSheetId="8">#REF!</definedName>
    <definedName name="生产期20">#REF!</definedName>
    <definedName name="生产期3" localSheetId="13">#REF!</definedName>
    <definedName name="生产期3" localSheetId="14">#REF!</definedName>
    <definedName name="生产期3" localSheetId="15">#REF!</definedName>
    <definedName name="生产期3" localSheetId="16">#REF!</definedName>
    <definedName name="生产期3" localSheetId="7">#REF!</definedName>
    <definedName name="生产期3" localSheetId="8">#REF!</definedName>
    <definedName name="生产期3">#REF!</definedName>
    <definedName name="生产期4" localSheetId="13">#REF!</definedName>
    <definedName name="生产期4" localSheetId="14">#REF!</definedName>
    <definedName name="生产期4" localSheetId="15">#REF!</definedName>
    <definedName name="生产期4" localSheetId="16">#REF!</definedName>
    <definedName name="生产期4" localSheetId="7">#REF!</definedName>
    <definedName name="生产期4" localSheetId="8">#REF!</definedName>
    <definedName name="生产期4">#REF!</definedName>
    <definedName name="生产期5" localSheetId="13">#REF!</definedName>
    <definedName name="生产期5" localSheetId="14">#REF!</definedName>
    <definedName name="生产期5" localSheetId="15">#REF!</definedName>
    <definedName name="生产期5" localSheetId="16">#REF!</definedName>
    <definedName name="生产期5" localSheetId="7">#REF!</definedName>
    <definedName name="生产期5" localSheetId="8">#REF!</definedName>
    <definedName name="生产期5">#REF!</definedName>
    <definedName name="生产期6" localSheetId="13">#REF!</definedName>
    <definedName name="生产期6" localSheetId="14">#REF!</definedName>
    <definedName name="生产期6" localSheetId="15">#REF!</definedName>
    <definedName name="生产期6" localSheetId="16">#REF!</definedName>
    <definedName name="生产期6" localSheetId="7">#REF!</definedName>
    <definedName name="生产期6" localSheetId="8">#REF!</definedName>
    <definedName name="生产期6">#REF!</definedName>
    <definedName name="生产期7" localSheetId="13">#REF!</definedName>
    <definedName name="生产期7" localSheetId="14">#REF!</definedName>
    <definedName name="生产期7" localSheetId="15">#REF!</definedName>
    <definedName name="生产期7" localSheetId="16">#REF!</definedName>
    <definedName name="生产期7" localSheetId="7">#REF!</definedName>
    <definedName name="生产期7" localSheetId="8">#REF!</definedName>
    <definedName name="生产期7">#REF!</definedName>
    <definedName name="生产期8" localSheetId="13">#REF!</definedName>
    <definedName name="生产期8" localSheetId="14">#REF!</definedName>
    <definedName name="生产期8" localSheetId="15">#REF!</definedName>
    <definedName name="生产期8" localSheetId="16">#REF!</definedName>
    <definedName name="生产期8" localSheetId="7">#REF!</definedName>
    <definedName name="生产期8" localSheetId="8">#REF!</definedName>
    <definedName name="生产期8">#REF!</definedName>
    <definedName name="生产期9" localSheetId="13">#REF!</definedName>
    <definedName name="生产期9" localSheetId="14">#REF!</definedName>
    <definedName name="生产期9" localSheetId="15">#REF!</definedName>
    <definedName name="生产期9" localSheetId="16">#REF!</definedName>
    <definedName name="生产期9" localSheetId="7">#REF!</definedName>
    <definedName name="生产期9" localSheetId="8">#REF!</definedName>
    <definedName name="生产期9">#REF!</definedName>
    <definedName name="省级">#N/A</definedName>
    <definedName name="时代" localSheetId="13">#REF!</definedName>
    <definedName name="时代" localSheetId="14">#REF!</definedName>
    <definedName name="时代" localSheetId="15">#REF!</definedName>
    <definedName name="时代" localSheetId="16">#REF!</definedName>
    <definedName name="时代" localSheetId="7">#REF!</definedName>
    <definedName name="时代" localSheetId="8">#REF!</definedName>
    <definedName name="时代">#REF!</definedName>
    <definedName name="是" localSheetId="13">#REF!</definedName>
    <definedName name="是" localSheetId="14">#REF!</definedName>
    <definedName name="是" localSheetId="15">#REF!</definedName>
    <definedName name="是" localSheetId="16">#REF!</definedName>
    <definedName name="是" localSheetId="7">#REF!</definedName>
    <definedName name="是" localSheetId="8">#REF!</definedName>
    <definedName name="是">#REF!</definedName>
    <definedName name="是水水水水" localSheetId="13">#REF!</definedName>
    <definedName name="是水水水水" localSheetId="14">#REF!</definedName>
    <definedName name="是水水水水" localSheetId="15">#REF!</definedName>
    <definedName name="是水水水水" localSheetId="16">#REF!</definedName>
    <definedName name="是水水水水" localSheetId="7">#REF!</definedName>
    <definedName name="是水水水水" localSheetId="8">#REF!</definedName>
    <definedName name="是水水水水">#REF!</definedName>
    <definedName name="收入表">#N/A</definedName>
    <definedName name="水水水嘎嘎嘎水" localSheetId="13">#REF!</definedName>
    <definedName name="水水水嘎嘎嘎水" localSheetId="14">#REF!</definedName>
    <definedName name="水水水嘎嘎嘎水" localSheetId="15">#REF!</definedName>
    <definedName name="水水水嘎嘎嘎水" localSheetId="16">#REF!</definedName>
    <definedName name="水水水嘎嘎嘎水" localSheetId="7">#REF!</definedName>
    <definedName name="水水水嘎嘎嘎水" localSheetId="8">#REF!</definedName>
    <definedName name="水水水嘎嘎嘎水">#REF!</definedName>
    <definedName name="水水水水" localSheetId="13">#REF!</definedName>
    <definedName name="水水水水" localSheetId="14">#REF!</definedName>
    <definedName name="水水水水" localSheetId="15">#REF!</definedName>
    <definedName name="水水水水" localSheetId="16">#REF!</definedName>
    <definedName name="水水水水" localSheetId="7">#REF!</definedName>
    <definedName name="水水水水" localSheetId="8">#REF!</definedName>
    <definedName name="水水水水">#REF!</definedName>
    <definedName name="四川" localSheetId="13">#REF!</definedName>
    <definedName name="四川" localSheetId="14">#REF!</definedName>
    <definedName name="四川" localSheetId="15">#REF!</definedName>
    <definedName name="四川" localSheetId="16">#REF!</definedName>
    <definedName name="四川" localSheetId="7">#REF!</definedName>
    <definedName name="四川" localSheetId="8">#REF!</definedName>
    <definedName name="四川">#REF!</definedName>
    <definedName name="天津" localSheetId="13">#REF!</definedName>
    <definedName name="天津" localSheetId="14">#REF!</definedName>
    <definedName name="天津" localSheetId="15">#REF!</definedName>
    <definedName name="天津" localSheetId="16">#REF!</definedName>
    <definedName name="天津" localSheetId="7">#REF!</definedName>
    <definedName name="天津" localSheetId="8">#REF!</definedName>
    <definedName name="天津">#REF!</definedName>
    <definedName name="我问问" localSheetId="13">#REF!</definedName>
    <definedName name="我问问" localSheetId="14">#REF!</definedName>
    <definedName name="我问问" localSheetId="15">#REF!</definedName>
    <definedName name="我问问" localSheetId="16">#REF!</definedName>
    <definedName name="我问问" localSheetId="7">#REF!</definedName>
    <definedName name="我问问" localSheetId="8">#REF!</definedName>
    <definedName name="我问问">#REF!</definedName>
    <definedName name="西藏" localSheetId="13">#REF!</definedName>
    <definedName name="西藏" localSheetId="14">#REF!</definedName>
    <definedName name="西藏" localSheetId="15">#REF!</definedName>
    <definedName name="西藏" localSheetId="16">#REF!</definedName>
    <definedName name="西藏" localSheetId="7">#REF!</definedName>
    <definedName name="西藏" localSheetId="8">#REF!</definedName>
    <definedName name="西藏">#REF!</definedName>
    <definedName name="新疆" localSheetId="13">#REF!</definedName>
    <definedName name="新疆" localSheetId="14">#REF!</definedName>
    <definedName name="新疆" localSheetId="15">#REF!</definedName>
    <definedName name="新疆" localSheetId="16">#REF!</definedName>
    <definedName name="新疆" localSheetId="7">#REF!</definedName>
    <definedName name="新疆" localSheetId="8">#REF!</definedName>
    <definedName name="新疆">#REF!</definedName>
    <definedName name="一i" localSheetId="13">#REF!</definedName>
    <definedName name="一i" localSheetId="14">#REF!</definedName>
    <definedName name="一i" localSheetId="15">#REF!</definedName>
    <definedName name="一i" localSheetId="16">#REF!</definedName>
    <definedName name="一i" localSheetId="7">#REF!</definedName>
    <definedName name="一i" localSheetId="8">#REF!</definedName>
    <definedName name="一i">#REF!</definedName>
    <definedName name="一一i" localSheetId="13">#REF!</definedName>
    <definedName name="一一i" localSheetId="14">#REF!</definedName>
    <definedName name="一一i" localSheetId="15">#REF!</definedName>
    <definedName name="一一i" localSheetId="16">#REF!</definedName>
    <definedName name="一一i" localSheetId="7">#REF!</definedName>
    <definedName name="一一i" localSheetId="8">#REF!</definedName>
    <definedName name="一一i">#REF!</definedName>
    <definedName name="云南" localSheetId="13">#REF!</definedName>
    <definedName name="云南" localSheetId="14">#REF!</definedName>
    <definedName name="云南" localSheetId="15">#REF!</definedName>
    <definedName name="云南" localSheetId="16">#REF!</definedName>
    <definedName name="云南" localSheetId="7">#REF!</definedName>
    <definedName name="云南" localSheetId="8">#REF!</definedName>
    <definedName name="云南">#REF!</definedName>
    <definedName name="啧啧啧" localSheetId="13">#REF!</definedName>
    <definedName name="啧啧啧" localSheetId="14">#REF!</definedName>
    <definedName name="啧啧啧" localSheetId="15">#REF!</definedName>
    <definedName name="啧啧啧" localSheetId="16">#REF!</definedName>
    <definedName name="啧啧啧" localSheetId="7">#REF!</definedName>
    <definedName name="啧啧啧" localSheetId="8">#REF!</definedName>
    <definedName name="啧啧啧">#REF!</definedName>
    <definedName name="浙江" localSheetId="13">#REF!</definedName>
    <definedName name="浙江" localSheetId="14">#REF!</definedName>
    <definedName name="浙江" localSheetId="15">#REF!</definedName>
    <definedName name="浙江" localSheetId="16">#REF!</definedName>
    <definedName name="浙江" localSheetId="7">#REF!</definedName>
    <definedName name="浙江" localSheetId="8">#REF!</definedName>
    <definedName name="浙江">#REF!</definedName>
    <definedName name="浙江地区" localSheetId="13">#REF!</definedName>
    <definedName name="浙江地区" localSheetId="14">#REF!</definedName>
    <definedName name="浙江地区" localSheetId="15">#REF!</definedName>
    <definedName name="浙江地区" localSheetId="16">#REF!</definedName>
    <definedName name="浙江地区" localSheetId="7">#REF!</definedName>
    <definedName name="浙江地区" localSheetId="8">#REF!</definedName>
    <definedName name="浙江地区">#REF!</definedName>
    <definedName name="重庆" localSheetId="13">#REF!</definedName>
    <definedName name="重庆" localSheetId="14">#REF!</definedName>
    <definedName name="重庆" localSheetId="15">#REF!</definedName>
    <definedName name="重庆" localSheetId="16">#REF!</definedName>
    <definedName name="重庆" localSheetId="7">#REF!</definedName>
    <definedName name="重庆" localSheetId="8">#REF!</definedName>
    <definedName name="重庆">#REF!</definedName>
  </definedNames>
  <calcPr fullCalcOnLoad="1" fullPrecision="0"/>
</workbook>
</file>

<file path=xl/sharedStrings.xml><?xml version="1.0" encoding="utf-8"?>
<sst xmlns="http://schemas.openxmlformats.org/spreadsheetml/2006/main" count="1122" uniqueCount="933">
  <si>
    <t>项    目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</si>
  <si>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</si>
  <si>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</si>
  <si>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</si>
  <si>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</si>
  <si>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</si>
  <si>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</si>
  <si>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>单位:万元</t>
  </si>
  <si>
    <t>小计</t>
  </si>
  <si>
    <t>一般公共服务类</t>
  </si>
  <si>
    <t>公共安全类</t>
  </si>
  <si>
    <t>教育发展类</t>
  </si>
  <si>
    <t>文化体育与传媒类</t>
  </si>
  <si>
    <t>社会保障和就业类</t>
  </si>
  <si>
    <t>医疗卫生与计划生育类</t>
  </si>
  <si>
    <t>节能环保类</t>
  </si>
  <si>
    <t>农林水发展类</t>
  </si>
  <si>
    <t>交通运输发展类</t>
  </si>
  <si>
    <t>合   计</t>
  </si>
  <si>
    <t>2016年执行数</t>
  </si>
  <si>
    <t>预算数为上年执行数%</t>
  </si>
  <si>
    <t>小计</t>
  </si>
  <si>
    <t>当年收入安排数</t>
  </si>
  <si>
    <t>合      计</t>
  </si>
  <si>
    <t>单位：万元</t>
  </si>
  <si>
    <t>合计</t>
  </si>
  <si>
    <t>丧葬抚恤补助</t>
  </si>
  <si>
    <t>合  计</t>
  </si>
  <si>
    <t>国家电影事业发展专项资金安排的支出</t>
  </si>
  <si>
    <t>合   计</t>
  </si>
  <si>
    <t>大中型水库移民后期扶持基金安排的支出</t>
  </si>
  <si>
    <t>国有土地使用权出让收入安排的支出</t>
  </si>
  <si>
    <t>彩票发行销售机构业务费安排的支出</t>
  </si>
  <si>
    <t>单位：万元</t>
  </si>
  <si>
    <t>一、本年支出</t>
  </si>
  <si>
    <t>合    计</t>
  </si>
  <si>
    <t>2017年预算数</t>
  </si>
  <si>
    <t>（二）非税收入</t>
  </si>
  <si>
    <t>单位：万元</t>
  </si>
  <si>
    <t>项   目</t>
  </si>
  <si>
    <t>返还性支出</t>
  </si>
  <si>
    <t>一般性转移支付支出</t>
  </si>
  <si>
    <t>本年收入合计</t>
  </si>
  <si>
    <t>本年支出合计</t>
  </si>
  <si>
    <t xml:space="preserve">    其他教育支出</t>
  </si>
  <si>
    <t xml:space="preserve">    其他科学技术支出</t>
  </si>
  <si>
    <t xml:space="preserve">    其他文化体育与传媒支出</t>
  </si>
  <si>
    <t xml:space="preserve">    其他社会保障和就业支出</t>
  </si>
  <si>
    <t xml:space="preserve">    其他医疗卫生与计划生育支出</t>
  </si>
  <si>
    <t>收入总计</t>
  </si>
  <si>
    <t>单位：万元</t>
  </si>
  <si>
    <t>项  目</t>
  </si>
  <si>
    <t>2017年预算数</t>
  </si>
  <si>
    <t>预算数为上年同口径执行数%</t>
  </si>
  <si>
    <t>（一）税收收入</t>
  </si>
  <si>
    <t>返还性收入</t>
  </si>
  <si>
    <t>一般性转移支付收入</t>
  </si>
  <si>
    <t>专项转移支付收入</t>
  </si>
  <si>
    <t>合计</t>
  </si>
  <si>
    <t>基本支出</t>
  </si>
  <si>
    <t>项目支出</t>
  </si>
  <si>
    <t>项目</t>
  </si>
  <si>
    <t>2016年执行数</t>
  </si>
  <si>
    <t>预算数为上年执行数%</t>
  </si>
  <si>
    <t>税收返还</t>
  </si>
  <si>
    <t>一般性转移支付</t>
  </si>
  <si>
    <t>专项转移支付</t>
  </si>
  <si>
    <t>合  计</t>
  </si>
  <si>
    <t>表一</t>
  </si>
  <si>
    <t>表二</t>
  </si>
  <si>
    <t>表三</t>
  </si>
  <si>
    <t>表四</t>
  </si>
  <si>
    <t>表五</t>
  </si>
  <si>
    <t>表六</t>
  </si>
  <si>
    <t>表七</t>
  </si>
  <si>
    <t>表十</t>
  </si>
  <si>
    <t>表十一</t>
  </si>
  <si>
    <t>表十二</t>
  </si>
  <si>
    <t>表十三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</si>
  <si>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</si>
  <si>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</si>
  <si>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</si>
  <si>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</si>
  <si>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</si>
  <si>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</si>
  <si>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</si>
  <si>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</si>
  <si>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</si>
  <si>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契税</t>
  </si>
  <si>
    <t>二、上级补助收入</t>
  </si>
  <si>
    <t>项  目</t>
  </si>
  <si>
    <t>收入预算数</t>
  </si>
  <si>
    <t>支出预算数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</si>
  <si>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</si>
  <si>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</si>
  <si>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</si>
  <si>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</si>
  <si>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</si>
  <si>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</si>
  <si>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</si>
  <si>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</si>
  <si>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</si>
  <si>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</si>
  <si>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</si>
  <si>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</si>
  <si>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</si>
  <si>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</si>
  <si>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</si>
  <si>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</si>
  <si>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</si>
  <si>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</si>
  <si>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</si>
  <si>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</si>
  <si>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</si>
  <si>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</si>
  <si>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</si>
  <si>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</si>
  <si>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</si>
  <si>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</si>
  <si>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</si>
  <si>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对外投资合作支出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</si>
  <si>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</si>
  <si>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</si>
  <si>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</si>
  <si>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</si>
  <si>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</si>
  <si>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</si>
  <si>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</si>
  <si>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</si>
  <si>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2017年市级社会保险基金收支预算表</t>
  </si>
  <si>
    <t>企业职工基本养老保险基金收入</t>
  </si>
  <si>
    <t>企业职工基本养老保险基金支出</t>
  </si>
  <si>
    <t>企业职工基本养老保险费收入</t>
  </si>
  <si>
    <t>基本养老金</t>
  </si>
  <si>
    <t>企业职工基本养老保险基金财政补贴收入</t>
  </si>
  <si>
    <t>医疗补助金</t>
  </si>
  <si>
    <t>企业职工基本养老保险基金利息收入</t>
  </si>
  <si>
    <t>企业职工基本养老保险基金委托投资收益</t>
  </si>
  <si>
    <t>其他企业职工基本养老保险基金支出</t>
  </si>
  <si>
    <t>企业职工基本养老保险基金上级补助收入</t>
  </si>
  <si>
    <t>城乡居民基本养老保险基金收入</t>
  </si>
  <si>
    <t>城乡居民基本养老保险基金支出</t>
  </si>
  <si>
    <t>城乡居民基本养老保险收入</t>
  </si>
  <si>
    <t xml:space="preserve">   社会保险待遇支出</t>
  </si>
  <si>
    <t>城乡居民基本养老保险基金利息收入</t>
  </si>
  <si>
    <t>其他城乡居民基本养老保险基金支出</t>
  </si>
  <si>
    <t>城乡居民基本养老保险基金财政补贴收入</t>
  </si>
  <si>
    <t>其他城乡居民基本养老保险基金收入</t>
  </si>
  <si>
    <t>失业保险基金收入</t>
  </si>
  <si>
    <t>失业保险基金支出</t>
  </si>
  <si>
    <t xml:space="preserve">   失业保险费收入</t>
  </si>
  <si>
    <t>失业保险金</t>
  </si>
  <si>
    <t xml:space="preserve">   失业保险基金财政补贴收入</t>
  </si>
  <si>
    <t>医疗保险费</t>
  </si>
  <si>
    <t xml:space="preserve">   失业保险基金利息收入</t>
  </si>
  <si>
    <t>职业培训和职业介绍补贴</t>
  </si>
  <si>
    <t xml:space="preserve">   上级补助收入</t>
  </si>
  <si>
    <t>其他失业保险基金支出</t>
  </si>
  <si>
    <t>城镇职工基本医疗保险基金收入</t>
  </si>
  <si>
    <t>城镇职工基本医疗保险基金支出</t>
  </si>
  <si>
    <t>城镇职工基本医疗保险费收入</t>
  </si>
  <si>
    <t>城镇职工基本医疗保险统筹基金</t>
  </si>
  <si>
    <t>城镇职工基本医疗保险基金财政补贴收入</t>
  </si>
  <si>
    <t>城镇职工基本医疗保险个人账户基金</t>
  </si>
  <si>
    <t>城镇职工基本医疗保险基金利息收入</t>
  </si>
  <si>
    <t>其他城镇职工基本医疗保险基金支出</t>
  </si>
  <si>
    <t>其他城镇职工基本医疗保险基金收入</t>
  </si>
  <si>
    <t>居民基本医疗保险基金收入</t>
  </si>
  <si>
    <t>居民基本医疗保险基金支出</t>
  </si>
  <si>
    <t>居民基本医疗保险基金保险费收入</t>
  </si>
  <si>
    <t>居民医疗保险待遇支出</t>
  </si>
  <si>
    <t>居民基本医疗保险基金利息收入</t>
  </si>
  <si>
    <t>居民医疗保险其他支出</t>
  </si>
  <si>
    <t>居民基本医疗保险基金财政补贴收入</t>
  </si>
  <si>
    <t>工伤保险基金收入</t>
  </si>
  <si>
    <t>工伤保险基金支出</t>
  </si>
  <si>
    <t xml:space="preserve">   工伤保险待遇</t>
  </si>
  <si>
    <t xml:space="preserve">   工伤保险基金财政补贴收入</t>
  </si>
  <si>
    <t>　 劳动能力鉴定支出</t>
  </si>
  <si>
    <t xml:space="preserve">   工伤保险基金利息收入</t>
  </si>
  <si>
    <t xml:space="preserve">   工伤预防费用支出</t>
  </si>
  <si>
    <t>生育保险基金收入</t>
  </si>
  <si>
    <t>生育保险基金支出</t>
  </si>
  <si>
    <t xml:space="preserve">   生育保险费收入</t>
  </si>
  <si>
    <t xml:space="preserve">   生育医疗费用支出</t>
  </si>
  <si>
    <t xml:space="preserve">   生育保险基金补贴收入</t>
  </si>
  <si>
    <t xml:space="preserve">   生育津贴支出</t>
  </si>
  <si>
    <t>机关事业单位基本养老保险基金收入</t>
  </si>
  <si>
    <t>机关事业单位基本养老保险基金支出</t>
  </si>
  <si>
    <t>基本养老金支出</t>
  </si>
  <si>
    <t>机关事业单位基本养老保险基金财政补助收入</t>
  </si>
  <si>
    <t>其他机关事业单位基本养老保险基金支出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</si>
  <si>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</si>
  <si>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</si>
  <si>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</si>
  <si>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本年收入合计</t>
  </si>
  <si>
    <t>本年支出合计</t>
  </si>
  <si>
    <t>上年滚存结余</t>
  </si>
  <si>
    <t>年末滚存结余</t>
  </si>
  <si>
    <t>支出总计</t>
  </si>
  <si>
    <t>七、上年结余收入</t>
  </si>
  <si>
    <t xml:space="preserve">    车船税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</si>
  <si>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</si>
  <si>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</si>
  <si>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</si>
  <si>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</si>
  <si>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</t>
  </si>
  <si>
    <t xml:space="preserve">    捐赠收入</t>
  </si>
  <si>
    <t xml:space="preserve">    政府住房基金收入</t>
  </si>
  <si>
    <t xml:space="preserve">    其他收入</t>
  </si>
  <si>
    <t>一、一般公共服务</t>
  </si>
  <si>
    <t>上级对我市税收返还和转移支付</t>
  </si>
  <si>
    <t>市本级安排转移支付</t>
  </si>
  <si>
    <t>补助市级</t>
  </si>
  <si>
    <t>补助县区</t>
  </si>
  <si>
    <t xml:space="preserve">所得税基数返还收入 </t>
  </si>
  <si>
    <t>成品油税费改革税收返还收入</t>
  </si>
  <si>
    <t>增值税税收返还收入</t>
  </si>
  <si>
    <t>增值税五五分享税收返还收入</t>
  </si>
  <si>
    <t>县（市、区）</t>
  </si>
  <si>
    <t>二七区</t>
  </si>
  <si>
    <t>金水区</t>
  </si>
  <si>
    <t>中原区</t>
  </si>
  <si>
    <t>管城区</t>
  </si>
  <si>
    <t>上街区</t>
  </si>
  <si>
    <t>惠济区</t>
  </si>
  <si>
    <t>荥阳市</t>
  </si>
  <si>
    <t>中牟县</t>
  </si>
  <si>
    <t>新郑市</t>
  </si>
  <si>
    <t>登封市</t>
  </si>
  <si>
    <t>新密市</t>
  </si>
  <si>
    <t>巩义市</t>
  </si>
  <si>
    <t>高新区</t>
  </si>
  <si>
    <t>经开区</t>
  </si>
  <si>
    <t>郑东新区</t>
  </si>
  <si>
    <t>航空港区</t>
  </si>
  <si>
    <t>国防类</t>
  </si>
  <si>
    <t>住房保障类</t>
  </si>
  <si>
    <t>2017年市级政府性基金支出预算表</t>
  </si>
  <si>
    <t xml:space="preserve">    大中型水库移民后期扶持基金支出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</si>
  <si>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</si>
  <si>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</si>
  <si>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</si>
  <si>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</si>
  <si>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</si>
  <si>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</si>
  <si>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</si>
  <si>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车辆通行费及对应专项债务收入安排的支出</t>
  </si>
  <si>
    <t xml:space="preserve">    新型墙体材料专项基金及对应专项债务收入安排的支出</t>
  </si>
  <si>
    <t xml:space="preserve">    旅游发展基金支出</t>
  </si>
  <si>
    <t xml:space="preserve">    彩票发行销售机构业务费安排的支出</t>
  </si>
  <si>
    <t xml:space="preserve">    彩票公益金及对应专项债务收入安排的支出</t>
  </si>
  <si>
    <t xml:space="preserve">      基础设施建设和经济发展</t>
  </si>
  <si>
    <t xml:space="preserve">      其他大中型水库移民后期扶持基金支出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</si>
  <si>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</si>
  <si>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</si>
  <si>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</si>
  <si>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土地出让业务支出</t>
  </si>
  <si>
    <t xml:space="preserve">      廉租住房支出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</si>
  <si>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</si>
  <si>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其他国有土地使用权出让收入安排的支出</t>
  </si>
  <si>
    <t xml:space="preserve">      城市公共设施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</si>
  <si>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</si>
  <si>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</si>
  <si>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</si>
  <si>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 xml:space="preserve">    大中型水库库区基金及对应专项债务收入安排的支出</t>
  </si>
  <si>
    <t xml:space="preserve">      其他车辆通行费安排的支出</t>
  </si>
  <si>
    <t xml:space="preserve">      技改贴息和补助</t>
  </si>
  <si>
    <t xml:space="preserve">      技术研发和推广</t>
  </si>
  <si>
    <t xml:space="preserve">      宣传和培训</t>
  </si>
  <si>
    <t xml:space="preserve">      其他新型墙体材料专项基金支出</t>
  </si>
  <si>
    <t xml:space="preserve">      地方旅游开发项目补助</t>
  </si>
  <si>
    <t xml:space="preserve">      福利彩票发行机构的业务费支出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</si>
  <si>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</si>
  <si>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</si>
  <si>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</si>
  <si>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</si>
  <si>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用于城乡医疗救助的的彩票公益金支出</t>
  </si>
  <si>
    <t xml:space="preserve">      用于其他社会公益事业的彩票公益金支出</t>
  </si>
  <si>
    <t>补助市级</t>
  </si>
  <si>
    <t>上级对我市转移支付</t>
  </si>
  <si>
    <t>2017年市对县（市、区）政府性基金转移支付预算表</t>
  </si>
  <si>
    <t>彩票公益金及对应专项债务收入安排的支出</t>
  </si>
  <si>
    <t>郑欧班列省财政补助专项</t>
  </si>
  <si>
    <t>取消政府还贷二级公路收费中央补助</t>
  </si>
  <si>
    <t>中等职业教育助学金和免学费补助专项</t>
  </si>
  <si>
    <t>支持学前教育发展专项</t>
  </si>
  <si>
    <t>中职教育发展中央补助专项</t>
  </si>
  <si>
    <t>农村义务教育薄弱学校改造补助专项</t>
  </si>
  <si>
    <t>普通高校国家资助</t>
  </si>
  <si>
    <t>市区基础教育均衡发展专项</t>
  </si>
  <si>
    <t xml:space="preserve">    其他一般公共服务支出</t>
  </si>
  <si>
    <t xml:space="preserve">    能源节约利用</t>
  </si>
  <si>
    <t xml:space="preserve">    其他节能环保支出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</si>
  <si>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</si>
  <si>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</si>
  <si>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</si>
  <si>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</si>
  <si>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</si>
  <si>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政协事务</t>
  </si>
  <si>
    <t xml:space="preserve">      行政运行</t>
  </si>
  <si>
    <t xml:space="preserve">      政协会议</t>
  </si>
  <si>
    <t xml:space="preserve">      参政议政</t>
  </si>
  <si>
    <t xml:space="preserve">      专项服务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</si>
  <si>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</si>
  <si>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</si>
  <si>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</si>
  <si>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</si>
  <si>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</si>
  <si>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</si>
  <si>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</si>
  <si>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</si>
  <si>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</si>
  <si>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</si>
  <si>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</si>
  <si>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</si>
  <si>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</si>
  <si>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</si>
  <si>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</si>
  <si>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</si>
  <si>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</si>
  <si>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</si>
  <si>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</si>
  <si>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</si>
  <si>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  公务员考核</t>
  </si>
  <si>
    <t xml:space="preserve">      公务员招考</t>
  </si>
  <si>
    <t xml:space="preserve">      其他人力资源事务支出</t>
  </si>
  <si>
    <t xml:space="preserve">    纪检监察事务</t>
  </si>
  <si>
    <t xml:space="preserve">      大案要案查处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</si>
  <si>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</si>
  <si>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</si>
  <si>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</si>
  <si>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</si>
  <si>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</si>
  <si>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</si>
  <si>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</si>
  <si>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</si>
  <si>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</si>
  <si>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</si>
  <si>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</si>
  <si>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</si>
  <si>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</si>
  <si>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</si>
  <si>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</si>
  <si>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质量技术监督技术支持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</si>
  <si>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</si>
  <si>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</si>
  <si>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</si>
  <si>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</si>
  <si>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港澳台侨事务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</si>
  <si>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</si>
  <si>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</si>
  <si>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</si>
  <si>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</si>
  <si>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</si>
  <si>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</si>
  <si>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</si>
  <si>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</si>
  <si>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</si>
  <si>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</si>
  <si>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</si>
  <si>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</si>
  <si>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  其他一般公共服务支出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</si>
  <si>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</si>
  <si>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</si>
  <si>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</si>
  <si>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</si>
  <si>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</si>
  <si>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</si>
  <si>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</si>
  <si>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</si>
  <si>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</si>
  <si>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</si>
  <si>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</si>
  <si>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</si>
  <si>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</si>
  <si>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</si>
  <si>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</si>
  <si>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成人高等教育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</si>
  <si>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</si>
  <si>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</si>
  <si>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</si>
  <si>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</si>
  <si>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</si>
  <si>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</si>
  <si>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</si>
  <si>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</si>
  <si>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其他进修及培训</t>
  </si>
  <si>
    <t xml:space="preserve">    教育费附加安排的支出</t>
  </si>
  <si>
    <t xml:space="preserve">      城市中小学教学设施</t>
  </si>
  <si>
    <t xml:space="preserve">      其他教育费附加安排的支出</t>
  </si>
  <si>
    <t xml:space="preserve">    科学技术管理事务</t>
  </si>
  <si>
    <t xml:space="preserve">    基础研究</t>
  </si>
  <si>
    <t xml:space="preserve">      机构运行</t>
  </si>
  <si>
    <t xml:space="preserve">      自然科学基金</t>
  </si>
  <si>
    <t xml:space="preserve">    应用研究</t>
  </si>
  <si>
    <t xml:space="preserve">      社会公益研究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</si>
  <si>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</si>
  <si>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</si>
  <si>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</si>
  <si>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科技成果转化与扩散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</si>
  <si>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</si>
  <si>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</si>
  <si>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</si>
  <si>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</si>
  <si>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</si>
  <si>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</si>
  <si>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社科基金支出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</si>
  <si>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</si>
  <si>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</si>
  <si>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</si>
  <si>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</si>
  <si>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</si>
  <si>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</si>
  <si>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</si>
  <si>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</si>
  <si>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</si>
  <si>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科技奖励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</si>
  <si>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</si>
  <si>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</si>
  <si>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</si>
  <si>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</si>
  <si>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</si>
  <si>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</si>
  <si>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</si>
  <si>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</si>
  <si>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</si>
  <si>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</si>
  <si>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</si>
  <si>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</si>
  <si>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</si>
  <si>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</si>
  <si>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</si>
  <si>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</si>
  <si>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</si>
  <si>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</si>
  <si>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</si>
  <si>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</si>
  <si>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新闻出版广播影视</t>
  </si>
  <si>
    <t xml:space="preserve">      广播</t>
  </si>
  <si>
    <t xml:space="preserve">      电视</t>
  </si>
  <si>
    <t xml:space="preserve">      版权管理</t>
  </si>
  <si>
    <t xml:space="preserve">      宣传文化发展专项支出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</si>
  <si>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</si>
  <si>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</si>
  <si>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</si>
  <si>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</si>
  <si>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</si>
  <si>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</si>
  <si>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</si>
  <si>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</si>
  <si>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</si>
  <si>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</si>
  <si>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</si>
  <si>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</si>
  <si>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</si>
  <si>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</si>
  <si>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</si>
  <si>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</si>
  <si>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</si>
  <si>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</si>
  <si>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</si>
  <si>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企业改革补助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</si>
  <si>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</si>
  <si>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</si>
  <si>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</si>
  <si>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</si>
  <si>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</si>
  <si>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</si>
  <si>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</si>
  <si>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</si>
  <si>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</si>
  <si>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</si>
  <si>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</si>
  <si>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</si>
  <si>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</si>
  <si>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</si>
  <si>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</si>
  <si>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</si>
  <si>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</si>
  <si>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</si>
  <si>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</si>
  <si>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</si>
  <si>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</si>
  <si>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</si>
  <si>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</si>
  <si>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</si>
  <si>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</si>
  <si>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</si>
  <si>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</si>
  <si>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</si>
  <si>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</si>
  <si>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</si>
  <si>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</si>
  <si>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</si>
  <si>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</si>
  <si>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</si>
  <si>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</si>
  <si>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</si>
  <si>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</si>
  <si>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医疗卫生与计划生育管理事务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</si>
  <si>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</si>
  <si>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</si>
  <si>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</si>
  <si>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</si>
  <si>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</si>
  <si>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</si>
  <si>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</si>
  <si>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</si>
  <si>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</si>
  <si>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</si>
  <si>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</si>
  <si>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</si>
  <si>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</si>
  <si>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</si>
  <si>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</si>
  <si>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应急救治机构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</si>
  <si>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</si>
  <si>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</si>
  <si>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</si>
  <si>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</si>
  <si>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</si>
  <si>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</si>
  <si>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</si>
  <si>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计划生育服务</t>
  </si>
  <si>
    <t xml:space="preserve">    食品和药品监督管理事务</t>
  </si>
  <si>
    <t xml:space="preserve">      药品事务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</si>
  <si>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</si>
  <si>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</si>
  <si>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</si>
  <si>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</si>
  <si>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</si>
  <si>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</si>
  <si>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</si>
  <si>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</si>
  <si>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</si>
  <si>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</si>
  <si>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</si>
  <si>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</si>
  <si>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</si>
  <si>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</si>
  <si>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优抚对象医疗</t>
  </si>
  <si>
    <t xml:space="preserve">      优抚对象医疗补助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</si>
  <si>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</si>
  <si>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</si>
  <si>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</si>
  <si>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环境监测与监察</t>
  </si>
  <si>
    <t xml:space="preserve">      核与辐射安全监督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</si>
  <si>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</si>
  <si>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</si>
  <si>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</si>
  <si>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</si>
  <si>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</si>
  <si>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</si>
  <si>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</si>
  <si>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</si>
  <si>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污染减排</t>
  </si>
  <si>
    <t xml:space="preserve">      环境监测与信息</t>
  </si>
  <si>
    <t xml:space="preserve">      环境执法监察</t>
  </si>
  <si>
    <t xml:space="preserve">    可再生能源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</si>
  <si>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</si>
  <si>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</si>
  <si>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</si>
  <si>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</si>
  <si>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</si>
  <si>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</si>
  <si>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</si>
  <si>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</si>
  <si>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</si>
  <si>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</si>
  <si>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</si>
  <si>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</si>
  <si>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</si>
  <si>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</si>
  <si>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</si>
  <si>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</si>
  <si>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</si>
  <si>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</si>
  <si>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</si>
  <si>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</si>
  <si>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</si>
  <si>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</si>
  <si>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</si>
  <si>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</si>
  <si>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农业生产支持补贴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</si>
  <si>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</si>
  <si>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</si>
  <si>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</si>
  <si>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</si>
  <si>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</si>
  <si>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</si>
  <si>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</si>
  <si>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</si>
  <si>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</si>
  <si>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</si>
  <si>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</si>
  <si>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</si>
  <si>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</si>
  <si>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林业工程与项目管理</t>
  </si>
  <si>
    <t xml:space="preserve">        林业产业化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</si>
  <si>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</si>
  <si>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</si>
  <si>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</si>
  <si>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</si>
  <si>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</si>
  <si>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</si>
  <si>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</si>
  <si>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</si>
  <si>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</si>
  <si>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</si>
  <si>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</si>
  <si>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</si>
  <si>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</si>
  <si>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</si>
  <si>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江河湖库水系综合整治</t>
  </si>
  <si>
    <t xml:space="preserve">        其他水利支出</t>
  </si>
  <si>
    <t xml:space="preserve">      南水北调</t>
  </si>
  <si>
    <t xml:space="preserve">        南水北调工程建设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</si>
  <si>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</si>
  <si>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</si>
  <si>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</si>
  <si>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</si>
  <si>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</si>
  <si>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其他扶贫支出</t>
  </si>
  <si>
    <t xml:space="preserve">      农业综合开发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</si>
  <si>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</si>
  <si>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</si>
  <si>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</si>
  <si>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</si>
  <si>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</si>
  <si>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</si>
  <si>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</si>
  <si>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</si>
  <si>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</si>
  <si>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其他普惠金融发展支出</t>
  </si>
  <si>
    <t xml:space="preserve">      公路水路运输</t>
  </si>
  <si>
    <t xml:space="preserve">        公路建设</t>
  </si>
  <si>
    <t xml:space="preserve">        公路养护</t>
  </si>
  <si>
    <t xml:space="preserve">        公路运输管理</t>
  </si>
  <si>
    <t xml:space="preserve">        海事管理</t>
  </si>
  <si>
    <t xml:space="preserve">        水路运输管理支出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</si>
  <si>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</si>
  <si>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</si>
  <si>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</si>
  <si>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行业监管</t>
  </si>
  <si>
    <t xml:space="preserve">        其他铁路运输支出</t>
  </si>
  <si>
    <t xml:space="preserve">      成品油价格改革对交通运输的补贴</t>
  </si>
  <si>
    <t xml:space="preserve">        成品油价格改革补贴其他支出</t>
  </si>
  <si>
    <t xml:space="preserve">      车辆购置税支出</t>
  </si>
  <si>
    <t xml:space="preserve">        车辆购置税用于公路等基础设施建设支出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</si>
  <si>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</si>
  <si>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</si>
  <si>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</si>
  <si>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</si>
  <si>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</si>
  <si>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其他资源勘探业支出</t>
  </si>
  <si>
    <t xml:space="preserve">      制造业</t>
  </si>
  <si>
    <t xml:space="preserve">      建筑业</t>
  </si>
  <si>
    <t xml:space="preserve">      工业和信息产业监管</t>
  </si>
  <si>
    <t xml:space="preserve">        工业和信息产业支持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</si>
  <si>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</si>
  <si>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</si>
  <si>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</si>
  <si>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</si>
  <si>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</si>
  <si>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</si>
  <si>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</si>
  <si>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支持中小企业发展和管理支出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</si>
  <si>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</si>
  <si>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</si>
  <si>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</si>
  <si>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 xml:space="preserve">      商业流通事务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</si>
  <si>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</si>
  <si>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</si>
  <si>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</si>
  <si>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</si>
  <si>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</si>
  <si>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</si>
  <si>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</si>
  <si>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</si>
  <si>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其他商业服务业等支出</t>
  </si>
  <si>
    <t xml:space="preserve">      金融发展支出</t>
  </si>
  <si>
    <t xml:space="preserve">        其他金融发展支出</t>
  </si>
  <si>
    <t xml:space="preserve">      其他支出</t>
  </si>
  <si>
    <t xml:space="preserve">      国土资源事务</t>
  </si>
  <si>
    <t xml:space="preserve">        土地资源储备支出</t>
  </si>
  <si>
    <t xml:space="preserve">        其他国土资源事务支出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</si>
  <si>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</si>
  <si>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</si>
  <si>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</si>
  <si>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</si>
  <si>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</si>
  <si>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防震减灾基础管理</t>
  </si>
  <si>
    <t xml:space="preserve">      气象事务</t>
  </si>
  <si>
    <t xml:space="preserve">        气象信息传输及管理</t>
  </si>
  <si>
    <t xml:space="preserve">        气象服务</t>
  </si>
  <si>
    <t xml:space="preserve">      住房改革支出</t>
  </si>
  <si>
    <t xml:space="preserve">        住房公积金</t>
  </si>
  <si>
    <t xml:space="preserve">        购房补贴</t>
  </si>
  <si>
    <t xml:space="preserve">      城乡社区住宅</t>
  </si>
  <si>
    <t xml:space="preserve">        住房公积金管理</t>
  </si>
  <si>
    <t xml:space="preserve">      粮油事务</t>
  </si>
  <si>
    <t xml:space="preserve">      粮油储备</t>
  </si>
  <si>
    <t xml:space="preserve">        储备粮油补贴支出</t>
  </si>
  <si>
    <t xml:space="preserve">        其他粮油储备支出</t>
  </si>
  <si>
    <t xml:space="preserve">      地方政府一般债务付息支出</t>
  </si>
  <si>
    <t xml:space="preserve">        地方政府其他一般债务付息支出</t>
  </si>
  <si>
    <t xml:space="preserve">        其他支出</t>
  </si>
  <si>
    <t xml:space="preserve">    政府办公厅(室)及相关机构事务</t>
  </si>
  <si>
    <t xml:space="preserve">    红十字事业</t>
  </si>
  <si>
    <t>2017年市级一般公共预算基本支出预算表（按经济分类）</t>
  </si>
  <si>
    <t>2017年市级部门“三公”经费支出预算表</t>
  </si>
  <si>
    <t>2017年市级一般公共预算收入预算表</t>
  </si>
  <si>
    <t>2017年市级一般公共预算支出预算表</t>
  </si>
  <si>
    <t>2017年市级一般公共预算支出预算明细表</t>
  </si>
  <si>
    <t>2017年市级政府性基金收入预算表</t>
  </si>
  <si>
    <t>2017年市级国有资本经营收支预算表</t>
  </si>
  <si>
    <t>2017年市级政府性基金支出预算明细表</t>
  </si>
  <si>
    <r>
      <t>2016</t>
    </r>
    <r>
      <rPr>
        <b/>
        <sz val="12"/>
        <rFont val="宋体"/>
        <family val="0"/>
      </rPr>
      <t>年执行数</t>
    </r>
  </si>
  <si>
    <r>
      <t>2016</t>
    </r>
    <r>
      <rPr>
        <b/>
        <sz val="12"/>
        <rFont val="宋体"/>
        <family val="0"/>
      </rPr>
      <t>年同口径执行数</t>
    </r>
  </si>
  <si>
    <r>
      <t>2017</t>
    </r>
    <r>
      <rPr>
        <b/>
        <sz val="12"/>
        <rFont val="宋体"/>
        <family val="0"/>
      </rPr>
      <t>年预算数</t>
    </r>
  </si>
  <si>
    <r>
      <t>备注：</t>
    </r>
    <r>
      <rPr>
        <sz val="12"/>
        <rFont val="宋体"/>
        <family val="0"/>
      </rPr>
      <t>增值税收入划分过渡方案从2016年5月1日起实施，为保持统计口径一致性，将2016年收入按2017年全年实施过渡方案进行同口径调整后，计算2017年收入预算比2016年执行数的变动幅度。</t>
    </r>
  </si>
  <si>
    <t>三、下级上解收入</t>
  </si>
  <si>
    <t>四、调入资金</t>
  </si>
  <si>
    <t>五、动用预算稳定调节基金</t>
  </si>
  <si>
    <t>六、一般债务转贷收入</t>
  </si>
  <si>
    <t>一般公共服务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</si>
  <si>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</si>
  <si>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</si>
  <si>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</si>
  <si>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</si>
  <si>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</si>
  <si>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</si>
  <si>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</si>
  <si>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</si>
  <si>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</si>
  <si>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</si>
  <si>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</si>
  <si>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</si>
  <si>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</si>
  <si>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</si>
  <si>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</si>
  <si>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</si>
  <si>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</si>
  <si>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</si>
  <si>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</si>
  <si>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</si>
  <si>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</si>
  <si>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二、上解上级支出</t>
  </si>
  <si>
    <t>三、补助下级支出</t>
  </si>
  <si>
    <t>四、调出资金</t>
  </si>
  <si>
    <t>五、一般债务还本支出</t>
  </si>
  <si>
    <t>专项转移支付支出</t>
  </si>
  <si>
    <t>一、税收返还</t>
  </si>
  <si>
    <t>二、一般性转移支付</t>
  </si>
  <si>
    <t>消费税税收返还收入</t>
  </si>
  <si>
    <t>均衡性转移支付收入</t>
  </si>
  <si>
    <t>结算补助收入</t>
  </si>
  <si>
    <t>成品油税费改革转移支付补助收入</t>
  </si>
  <si>
    <t>基层公检法司转移支付收入</t>
  </si>
  <si>
    <t>城乡义务教育转移支付收入</t>
  </si>
  <si>
    <t>基本养老金转移支付收入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</si>
  <si>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</si>
  <si>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</si>
  <si>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</si>
  <si>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</si>
  <si>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</si>
  <si>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民族地区转移支付收入</t>
  </si>
  <si>
    <t>其他一般性转移支付收入</t>
  </si>
  <si>
    <t>三、专项转移支付</t>
  </si>
  <si>
    <t>省级教育专项转移支付</t>
  </si>
  <si>
    <t>备注：税收返还额为负数原因：按照国家增值税收入划分过渡方案，部分县区税收分成收入较原体制有所增加，按政策规定增加部分需要上解。</t>
  </si>
  <si>
    <t>2017年市对县（市、区）税收返还和转移支付预算汇总表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</si>
  <si>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</si>
  <si>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</si>
  <si>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</si>
  <si>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</si>
  <si>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</si>
  <si>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</si>
  <si>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</si>
  <si>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彩票发行机构和彩票销售机构的业务费用</t>
  </si>
  <si>
    <t>四、上年结转收入</t>
  </si>
  <si>
    <t>六、待偿债置换专项债券上年结余</t>
  </si>
  <si>
    <t>七、调入资金</t>
  </si>
  <si>
    <t>大中型水库移民后期扶持基金支出</t>
  </si>
  <si>
    <t>小型水库移民扶助基金及对应专项债务收入安排的支出</t>
  </si>
  <si>
    <t>国有土地使用权出让收入及对应专项债务收入安排的支出</t>
  </si>
  <si>
    <t>城市公用事业附加及对应专项债务收入安排的支出</t>
  </si>
  <si>
    <t>国有土地收益基金及对应专项债务收入安排的支出</t>
  </si>
  <si>
    <t>农业土地开发资金及对应专项债务收入安排的支出</t>
  </si>
  <si>
    <t>城市基础设施配套费及对应专项债务收入安排的支出</t>
  </si>
  <si>
    <t>污水处理费收入及对应专项债务收入安排的支出</t>
  </si>
  <si>
    <t>大中型水库库区基金及对应专项债务收入安排的支出</t>
  </si>
  <si>
    <t>车辆通行费及对应专项债务收入安排的支出</t>
  </si>
  <si>
    <t>散装水泥专项资金及对应专项债务收入安排的支出</t>
  </si>
  <si>
    <t>新型墙体材料专项基金及对应专项债务收入安排的支出</t>
  </si>
  <si>
    <t>旅游发展基金支出</t>
  </si>
  <si>
    <t>一、本年收入</t>
  </si>
  <si>
    <t>四、专项债务还本支出</t>
  </si>
  <si>
    <t>五、调出资金</t>
  </si>
  <si>
    <t>六、结转下年支出</t>
  </si>
  <si>
    <t>五、专项债务转贷收入</t>
  </si>
  <si>
    <t>七、安排预算稳定调节基金</t>
  </si>
  <si>
    <t>八、结转下年支出</t>
  </si>
  <si>
    <t>六、一般债务转贷下级支出</t>
  </si>
  <si>
    <t>五、专项债务转贷下级支出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</si>
  <si>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</si>
  <si>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</si>
  <si>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</si>
  <si>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</si>
  <si>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</si>
  <si>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</si>
  <si>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</si>
  <si>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</si>
  <si>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</si>
  <si>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</si>
  <si>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</si>
  <si>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</si>
  <si>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</si>
  <si>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</si>
  <si>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</si>
  <si>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</si>
  <si>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</si>
  <si>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</si>
  <si>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</si>
  <si>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</si>
  <si>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</si>
  <si>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r>
      <t>2017</t>
    </r>
    <r>
      <rPr>
        <b/>
        <sz val="12"/>
        <rFont val="宋体"/>
        <family val="0"/>
      </rPr>
      <t>年预算数</t>
    </r>
  </si>
  <si>
    <r>
      <t>备注：</t>
    </r>
    <r>
      <rPr>
        <sz val="12"/>
        <rFont val="宋体"/>
        <family val="0"/>
      </rPr>
      <t>按照党中央、国务院以及部门预算管理有关规定，“三公”经费包括因公出国（境）费、公务用车购置及运行费和公务接待费。（</t>
    </r>
    <r>
      <rPr>
        <sz val="12"/>
        <rFont val="宋体"/>
        <family val="0"/>
      </rPr>
      <t>1）</t>
    </r>
    <r>
      <rPr>
        <sz val="12"/>
        <rFont val="宋体"/>
        <family val="0"/>
      </rPr>
      <t>因公出国（境）费，指单位工作人员公务出国（境）的住宿费、差旅费、伙食补助费、杂费、培训费等支出。</t>
    </r>
    <r>
      <rPr>
        <sz val="12"/>
        <rFont val="宋体"/>
        <family val="0"/>
      </rPr>
      <t>（2）</t>
    </r>
    <r>
      <rPr>
        <sz val="12"/>
        <rFont val="宋体"/>
        <family val="0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2"/>
        <rFont val="宋体"/>
        <family val="0"/>
      </rPr>
      <t>（3）</t>
    </r>
    <r>
      <rPr>
        <sz val="12"/>
        <rFont val="宋体"/>
        <family val="0"/>
      </rPr>
      <t>公务接待费，指单位按规定开支的各类公务接待（含外宾接待）支出。</t>
    </r>
  </si>
  <si>
    <t>其他企业职工基本养老保险基金收入</t>
  </si>
  <si>
    <t>一、工资福利支出</t>
  </si>
  <si>
    <t>二、商品和服务支出</t>
  </si>
  <si>
    <t>三、对个人和家庭的补助</t>
  </si>
  <si>
    <t>项 目</t>
  </si>
  <si>
    <t>基本工资</t>
  </si>
  <si>
    <t>社会保障缴费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</si>
  <si>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</si>
  <si>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</si>
  <si>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</si>
  <si>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</si>
  <si>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</si>
  <si>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</si>
  <si>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</si>
  <si>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</si>
  <si>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</si>
  <si>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</si>
  <si>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</si>
  <si>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</si>
  <si>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</si>
  <si>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</si>
  <si>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</si>
  <si>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</si>
  <si>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</si>
  <si>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</si>
  <si>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</si>
  <si>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</si>
  <si>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</si>
  <si>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</si>
  <si>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</si>
  <si>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</si>
  <si>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小型购置费</t>
  </si>
  <si>
    <t>离退休人员支出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</si>
  <si>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</si>
  <si>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</si>
  <si>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</si>
  <si>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</si>
  <si>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</si>
  <si>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</si>
  <si>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离退休暖气补贴</t>
  </si>
  <si>
    <t>上年结转安排数</t>
  </si>
  <si>
    <t>一、社会保障和就业支出</t>
  </si>
  <si>
    <t>二、城乡社区支出</t>
  </si>
  <si>
    <t>三、农林水支出</t>
  </si>
  <si>
    <t>四、交通运输支出</t>
  </si>
  <si>
    <t>五、资源勘探信息等支出</t>
  </si>
  <si>
    <t>六、商业服务业等支出</t>
  </si>
  <si>
    <t>七、其他支出</t>
  </si>
  <si>
    <t>金额</t>
  </si>
  <si>
    <t>补助县区合计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</si>
  <si>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其他失业保险基金收入</t>
    </r>
  </si>
  <si>
    <r>
      <rPr>
        <sz val="12"/>
        <rFont val="宋体"/>
        <family val="0"/>
      </rPr>
      <t xml:space="preserve">  </t>
    </r>
    <r>
      <rPr>
        <sz val="12"/>
        <color indexed="8"/>
        <rFont val="等线"/>
        <family val="0"/>
      </rPr>
      <t>稳定岗位补贴支出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</si>
  <si>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其他工伤保险基金收入</t>
    </r>
  </si>
  <si>
    <r>
      <rPr>
        <sz val="12"/>
        <rFont val="宋体"/>
        <family val="0"/>
      </rPr>
      <t xml:space="preserve">   </t>
    </r>
    <r>
      <rPr>
        <sz val="12"/>
        <color indexed="8"/>
        <rFont val="等线"/>
        <family val="0"/>
      </rPr>
      <t>上解上级支出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</si>
  <si>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</si>
  <si>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</si>
  <si>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其他生育保险基金收入</t>
    </r>
  </si>
  <si>
    <t xml:space="preserve">   工伤保险费收入</t>
  </si>
  <si>
    <t>机关事业单位基本养老保险基金收入</t>
  </si>
  <si>
    <t>项   目</t>
  </si>
  <si>
    <t>上级转移支付安排</t>
  </si>
  <si>
    <t>表八</t>
  </si>
  <si>
    <t>预算数</t>
  </si>
  <si>
    <t>执行数</t>
  </si>
  <si>
    <t>合计</t>
  </si>
  <si>
    <t>市本级</t>
  </si>
  <si>
    <t>一、2016年末政府一般债务余额限额</t>
  </si>
  <si>
    <t>二、2016年政府一般债务发行额</t>
  </si>
  <si>
    <t>三、2016年政府一般债务还本额</t>
  </si>
  <si>
    <t>四、2016年末政府一般债务余额预计执行数</t>
  </si>
  <si>
    <r>
      <t>备注：2016年全市汇总一般债务付息支出</t>
    </r>
    <r>
      <rPr>
        <sz val="12"/>
        <rFont val="宋体"/>
        <family val="0"/>
      </rPr>
      <t>522383</t>
    </r>
    <r>
      <rPr>
        <sz val="12"/>
        <rFont val="宋体"/>
        <family val="0"/>
      </rPr>
      <t>万元，其中市本级</t>
    </r>
    <r>
      <rPr>
        <sz val="12"/>
        <rFont val="宋体"/>
        <family val="0"/>
      </rPr>
      <t>414632</t>
    </r>
    <r>
      <rPr>
        <sz val="12"/>
        <rFont val="宋体"/>
        <family val="0"/>
      </rPr>
      <t>万元，县（市）区</t>
    </r>
    <r>
      <rPr>
        <sz val="12"/>
        <rFont val="宋体"/>
        <family val="0"/>
      </rPr>
      <t>107751</t>
    </r>
    <r>
      <rPr>
        <sz val="12"/>
        <rFont val="宋体"/>
        <family val="0"/>
      </rPr>
      <t>万元，按照预算管理要求，在一般公共预算支出科目中反映。</t>
    </r>
  </si>
  <si>
    <t>表九</t>
  </si>
  <si>
    <t>2016年政府一般债务分地区限额表</t>
  </si>
  <si>
    <t>地   区</t>
  </si>
  <si>
    <t>2016年限额</t>
  </si>
  <si>
    <t>高新区</t>
  </si>
  <si>
    <t>经开区</t>
  </si>
  <si>
    <t>郑东新区</t>
  </si>
  <si>
    <t>航空港区</t>
  </si>
  <si>
    <t>中原区</t>
  </si>
  <si>
    <t>二七区</t>
  </si>
  <si>
    <t>管城区</t>
  </si>
  <si>
    <t>金水区</t>
  </si>
  <si>
    <t>上街区</t>
  </si>
  <si>
    <t>惠济区</t>
  </si>
  <si>
    <t>荥阳市</t>
  </si>
  <si>
    <t>新密市</t>
  </si>
  <si>
    <t>新郑市</t>
  </si>
  <si>
    <t>登封市</t>
  </si>
  <si>
    <t>中牟县</t>
  </si>
  <si>
    <t>巩义市</t>
  </si>
  <si>
    <t>表十四</t>
  </si>
  <si>
    <t>一、2016年末政府专项债务余额限额</t>
  </si>
  <si>
    <t>二、2016年政府专项债务发行额</t>
  </si>
  <si>
    <t>三、2016年政府专项债务还本额</t>
  </si>
  <si>
    <t>四、2016年末政府专项债务余额预计执行数</t>
  </si>
  <si>
    <r>
      <t>备注：2016年全市汇总专项债务付息支出</t>
    </r>
    <r>
      <rPr>
        <sz val="12"/>
        <rFont val="宋体"/>
        <family val="0"/>
      </rPr>
      <t>79782</t>
    </r>
    <r>
      <rPr>
        <sz val="12"/>
        <rFont val="宋体"/>
        <family val="0"/>
      </rPr>
      <t>万元，其中市本级</t>
    </r>
    <r>
      <rPr>
        <sz val="12"/>
        <rFont val="宋体"/>
        <family val="0"/>
      </rPr>
      <t>69303</t>
    </r>
    <r>
      <rPr>
        <sz val="12"/>
        <rFont val="宋体"/>
        <family val="0"/>
      </rPr>
      <t>万元，县（市）区</t>
    </r>
    <r>
      <rPr>
        <sz val="12"/>
        <rFont val="宋体"/>
        <family val="0"/>
      </rPr>
      <t>10479</t>
    </r>
    <r>
      <rPr>
        <sz val="12"/>
        <rFont val="宋体"/>
        <family val="0"/>
      </rPr>
      <t>万元，按照预算管理要求，在政府性基金预算支出科目中反映。</t>
    </r>
  </si>
  <si>
    <t>表十五</t>
  </si>
  <si>
    <t>2016年政府专项债务分地区限额表</t>
  </si>
  <si>
    <t>2016年政府一般债务余额情况表</t>
  </si>
  <si>
    <t>表十六</t>
  </si>
  <si>
    <t>表十七</t>
  </si>
  <si>
    <t>2016年政府专项债务余额情况表</t>
  </si>
  <si>
    <t>2017年市对县（市、区）税收返还和转移支付预算表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</si>
</sst>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_ * #,##0_ ;_ * \-#,##0_ ;_ * &quot;-&quot;??_ ;_ @_ 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#,##0;\-#,##0;&quot;-&quot;"/>
    <numFmt numFmtId="182" formatCode="\$#,##0.00;\(\$#,##0.00\)"/>
    <numFmt numFmtId="183" formatCode="\$#,##0;\(\$#,##0\)"/>
    <numFmt numFmtId="184" formatCode="#,##0;\(#,##0\)"/>
    <numFmt numFmtId="185" formatCode="0_ "/>
    <numFmt numFmtId="186" formatCode="0_);[Red]\(0\)"/>
    <numFmt numFmtId="187" formatCode="yyyy&quot;年&quot;m&quot;月&quot;d&quot;日&quot;;@"/>
    <numFmt numFmtId="188" formatCode="_-* #,##0_$_-;\-* #,##0_$_-;_-* &quot;-&quot;_$_-;_-@_-"/>
    <numFmt numFmtId="189" formatCode="_-* #,##0.00_$_-;\-* #,##0.00_$_-;_-* &quot;-&quot;??_$_-;_-@_-"/>
    <numFmt numFmtId="190" formatCode="_-* #,##0&quot;$&quot;_-;\-* #,##0&quot;$&quot;_-;_-* &quot;-&quot;&quot;$&quot;_-;_-@_-"/>
    <numFmt numFmtId="191" formatCode="_-* #,##0.00&quot;$&quot;_-;\-* #,##0.00&quot;$&quot;_-;_-* &quot;-&quot;??&quot;$&quot;_-;_-@_-"/>
    <numFmt numFmtId="192" formatCode="0;_琀"/>
    <numFmt numFmtId="193" formatCode="#,##0_);[Red]\(#,##0\)"/>
    <numFmt numFmtId="194" formatCode="#,##0_ "/>
    <numFmt numFmtId="195" formatCode="0.0%"/>
    <numFmt numFmtId="196" formatCode="0.00_ "/>
    <numFmt numFmtId="197" formatCode="#,##0.0_);[Red]\(#,##0.0\)"/>
    <numFmt numFmtId="198" formatCode="0.00_);[Red]\(0.00\)"/>
    <numFmt numFmtId="199" formatCode="#,###"/>
    <numFmt numFmtId="200" formatCode="#,##0.00_);[Red]\(#,##0.00\)"/>
    <numFmt numFmtId="201" formatCode="#,##0.0_ "/>
    <numFmt numFmtId="202" formatCode="#,##0.00_ "/>
    <numFmt numFmtId="203" formatCode="#,##0\ "/>
    <numFmt numFmtId="204" formatCode="#,###_ "/>
    <numFmt numFmtId="205" formatCode="0.0_);[Red]\(0.0\)"/>
  </numFmts>
  <fonts count="8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name val="官帕眉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1"/>
      <name val="宋体"/>
      <family val="0"/>
    </font>
    <font>
      <sz val="14"/>
      <name val="方正小标宋简体"/>
      <family val="4"/>
    </font>
    <font>
      <b/>
      <sz val="18"/>
      <name val="宋体"/>
      <family val="0"/>
    </font>
    <font>
      <sz val="18"/>
      <name val="宋体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b/>
      <sz val="20"/>
      <name val="黑体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i/>
      <sz val="9"/>
      <name val="宋体"/>
      <family val="0"/>
    </font>
    <font>
      <sz val="11"/>
      <color indexed="8"/>
      <name val="等线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等线"/>
      <family val="0"/>
    </font>
    <font>
      <b/>
      <sz val="11"/>
      <color indexed="8"/>
      <name val="等线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22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22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1" borderId="0" applyNumberFormat="0" applyBorder="0" applyAlignment="0" applyProtection="0"/>
    <xf numFmtId="0" fontId="22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22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5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33" borderId="0" applyNumberFormat="0" applyBorder="0" applyAlignment="0" applyProtection="0"/>
    <xf numFmtId="0" fontId="24" fillId="25" borderId="0" applyNumberFormat="0" applyBorder="0" applyAlignment="0" applyProtection="0"/>
    <xf numFmtId="0" fontId="24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9" borderId="0" applyNumberFormat="0" applyBorder="0" applyAlignment="0" applyProtection="0"/>
    <xf numFmtId="181" fontId="7" fillId="0" borderId="0" applyFill="0" applyBorder="0" applyAlignment="0">
      <protection/>
    </xf>
    <xf numFmtId="41" fontId="8" fillId="0" borderId="0" applyFont="0" applyFill="0" applyBorder="0" applyAlignment="0" applyProtection="0"/>
    <xf numFmtId="184" fontId="9" fillId="0" borderId="0">
      <alignment/>
      <protection/>
    </xf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2" fontId="9" fillId="0" borderId="0">
      <alignment/>
      <protection/>
    </xf>
    <xf numFmtId="0" fontId="10" fillId="0" borderId="0" applyProtection="0">
      <alignment/>
    </xf>
    <xf numFmtId="183" fontId="9" fillId="0" borderId="0">
      <alignment/>
      <protection/>
    </xf>
    <xf numFmtId="2" fontId="10" fillId="0" borderId="0" applyProtection="0">
      <alignment/>
    </xf>
    <xf numFmtId="38" fontId="43" fillId="1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Protection="0">
      <alignment/>
    </xf>
    <xf numFmtId="0" fontId="11" fillId="0" borderId="0" applyProtection="0">
      <alignment/>
    </xf>
    <xf numFmtId="10" fontId="43" fillId="3" borderId="3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10" fontId="8" fillId="0" borderId="0" applyFont="0" applyFill="0" applyBorder="0" applyAlignment="0" applyProtection="0"/>
    <xf numFmtId="1" fontId="8" fillId="0" borderId="0">
      <alignment/>
      <protection/>
    </xf>
    <xf numFmtId="0" fontId="10" fillId="0" borderId="4" applyProtection="0">
      <alignment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6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26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27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3">
      <alignment horizontal="distributed" vertical="center" wrapText="1"/>
      <protection/>
    </xf>
    <xf numFmtId="0" fontId="2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9" fillId="3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2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1" applyNumberFormat="0" applyFill="0" applyAlignment="0" applyProtection="0"/>
    <xf numFmtId="44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11" borderId="12" applyNumberFormat="0" applyAlignment="0" applyProtection="0"/>
    <xf numFmtId="0" fontId="70" fillId="3" borderId="12" applyNumberFormat="0" applyAlignment="0" applyProtection="0"/>
    <xf numFmtId="0" fontId="34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71" fillId="30" borderId="13" applyNumberFormat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22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7" borderId="0" applyNumberFormat="0" applyBorder="0" applyAlignment="0" applyProtection="0"/>
    <xf numFmtId="0" fontId="22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22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3" borderId="0" applyNumberFormat="0" applyBorder="0" applyAlignment="0" applyProtection="0"/>
    <xf numFmtId="0" fontId="22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22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39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0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11" borderId="15" applyNumberFormat="0" applyAlignment="0" applyProtection="0"/>
    <xf numFmtId="0" fontId="76" fillId="3" borderId="15" applyNumberFormat="0" applyAlignment="0" applyProtection="0"/>
    <xf numFmtId="0" fontId="41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0" fontId="77" fillId="5" borderId="12" applyNumberFormat="0" applyAlignment="0" applyProtection="0"/>
    <xf numFmtId="1" fontId="17" fillId="0" borderId="3">
      <alignment vertical="center"/>
      <protection locked="0"/>
    </xf>
    <xf numFmtId="0" fontId="5" fillId="0" borderId="0">
      <alignment/>
      <protection/>
    </xf>
    <xf numFmtId="0" fontId="5" fillId="0" borderId="0">
      <alignment/>
      <protection/>
    </xf>
    <xf numFmtId="177" fontId="17" fillId="0" borderId="3">
      <alignment vertical="center"/>
      <protection locked="0"/>
    </xf>
    <xf numFmtId="0" fontId="8" fillId="0" borderId="0">
      <alignment/>
      <protection/>
    </xf>
    <xf numFmtId="0" fontId="78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42" borderId="0" applyNumberFormat="0" applyBorder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/>
      <protection/>
    </xf>
  </cellStyleXfs>
  <cellXfs count="3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92" applyFill="1">
      <alignment vertical="center"/>
      <protection/>
    </xf>
    <xf numFmtId="0" fontId="19" fillId="0" borderId="0" xfId="0" applyFont="1" applyFill="1" applyAlignment="1">
      <alignment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2" fillId="0" borderId="0" xfId="592" applyFont="1" applyFill="1">
      <alignment vertical="center"/>
      <protection/>
    </xf>
    <xf numFmtId="0" fontId="0" fillId="0" borderId="3" xfId="0" applyFont="1" applyFill="1" applyBorder="1" applyAlignment="1">
      <alignment vertical="center"/>
    </xf>
    <xf numFmtId="1" fontId="17" fillId="0" borderId="0" xfId="0" applyNumberFormat="1" applyFont="1" applyFill="1" applyAlignment="1">
      <alignment horizontal="right" vertical="center"/>
    </xf>
    <xf numFmtId="3" fontId="19" fillId="0" borderId="3" xfId="610" applyNumberFormat="1" applyFont="1" applyFill="1" applyBorder="1" applyAlignment="1" applyProtection="1">
      <alignment horizontal="left" vertical="center"/>
      <protection/>
    </xf>
    <xf numFmtId="3" fontId="0" fillId="0" borderId="3" xfId="610" applyNumberFormat="1" applyFont="1" applyFill="1" applyBorder="1" applyAlignment="1" applyProtection="1">
      <alignment horizontal="left" vertical="center" indent="1"/>
      <protection/>
    </xf>
    <xf numFmtId="0" fontId="19" fillId="0" borderId="0" xfId="592" applyFont="1" applyFill="1">
      <alignment vertical="center"/>
      <protection/>
    </xf>
    <xf numFmtId="0" fontId="19" fillId="0" borderId="0" xfId="0" applyFont="1" applyFill="1" applyAlignment="1">
      <alignment vertical="center"/>
    </xf>
    <xf numFmtId="0" fontId="0" fillId="0" borderId="0" xfId="531" applyFont="1" applyFill="1">
      <alignment vertical="center"/>
      <protection/>
    </xf>
    <xf numFmtId="0" fontId="52" fillId="0" borderId="0" xfId="0" applyFont="1" applyFill="1" applyAlignment="1">
      <alignment horizontal="center" vertical="center"/>
    </xf>
    <xf numFmtId="0" fontId="0" fillId="0" borderId="0" xfId="598" applyFill="1">
      <alignment/>
      <protection/>
    </xf>
    <xf numFmtId="185" fontId="0" fillId="0" borderId="0" xfId="611" applyNumberFormat="1" applyFill="1" applyBorder="1" applyAlignment="1">
      <alignment horizontal="center" vertical="center"/>
      <protection/>
    </xf>
    <xf numFmtId="186" fontId="19" fillId="0" borderId="0" xfId="602" applyNumberFormat="1" applyFont="1" applyFill="1" applyAlignment="1" applyProtection="1">
      <alignment vertical="center" wrapText="1"/>
      <protection/>
    </xf>
    <xf numFmtId="186" fontId="42" fillId="0" borderId="0" xfId="602" applyNumberFormat="1" applyFont="1" applyFill="1" applyAlignment="1" applyProtection="1">
      <alignment vertical="center" wrapText="1"/>
      <protection/>
    </xf>
    <xf numFmtId="186" fontId="6" fillId="0" borderId="0" xfId="602" applyNumberFormat="1" applyFill="1">
      <alignment/>
      <protection/>
    </xf>
    <xf numFmtId="0" fontId="19" fillId="0" borderId="3" xfId="543" applyFont="1" applyBorder="1" applyAlignment="1">
      <alignment horizontal="center" vertical="center"/>
      <protection/>
    </xf>
    <xf numFmtId="185" fontId="0" fillId="0" borderId="0" xfId="604" applyNumberFormat="1" applyFont="1" applyFill="1" applyAlignment="1">
      <alignment horizontal="center" vertical="center"/>
      <protection/>
    </xf>
    <xf numFmtId="185" fontId="38" fillId="0" borderId="3" xfId="604" applyNumberFormat="1" applyFont="1" applyFill="1" applyBorder="1" applyAlignment="1">
      <alignment horizontal="center" vertical="center" wrapText="1"/>
      <protection/>
    </xf>
    <xf numFmtId="185" fontId="19" fillId="0" borderId="3" xfId="604" applyNumberFormat="1" applyFont="1" applyFill="1" applyBorder="1" applyAlignment="1">
      <alignment horizontal="center" vertical="center"/>
      <protection/>
    </xf>
    <xf numFmtId="0" fontId="51" fillId="0" borderId="0" xfId="539" applyFont="1" applyFill="1" applyAlignment="1">
      <alignment horizontal="center" vertical="center"/>
      <protection/>
    </xf>
    <xf numFmtId="0" fontId="20" fillId="0" borderId="0" xfId="592" applyFont="1" applyFill="1">
      <alignment vertical="center"/>
      <protection/>
    </xf>
    <xf numFmtId="0" fontId="0" fillId="0" borderId="0" xfId="592" applyFont="1" applyFill="1">
      <alignment vertical="center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0" fontId="19" fillId="0" borderId="0" xfId="531" applyFont="1" applyFill="1">
      <alignment vertical="center"/>
      <protection/>
    </xf>
    <xf numFmtId="0" fontId="51" fillId="0" borderId="0" xfId="531" applyFont="1" applyFill="1" applyAlignment="1">
      <alignment horizontal="center" vertical="center"/>
      <protection/>
    </xf>
    <xf numFmtId="0" fontId="0" fillId="0" borderId="17" xfId="531" applyFont="1" applyFill="1" applyBorder="1" applyAlignment="1">
      <alignment horizontal="right" vertical="center"/>
      <protection/>
    </xf>
    <xf numFmtId="0" fontId="19" fillId="0" borderId="3" xfId="531" applyFont="1" applyFill="1" applyBorder="1" applyAlignment="1">
      <alignment horizontal="center" vertical="center"/>
      <protection/>
    </xf>
    <xf numFmtId="0" fontId="19" fillId="0" borderId="18" xfId="531" applyFont="1" applyFill="1" applyBorder="1" applyAlignment="1">
      <alignment horizontal="center" vertical="center" wrapText="1"/>
      <protection/>
    </xf>
    <xf numFmtId="186" fontId="57" fillId="0" borderId="0" xfId="602" applyNumberFormat="1" applyFont="1" applyFill="1">
      <alignment/>
      <protection/>
    </xf>
    <xf numFmtId="0" fontId="52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3" xfId="0" applyFill="1" applyBorder="1" applyAlignment="1">
      <alignment vertical="center"/>
    </xf>
    <xf numFmtId="0" fontId="0" fillId="0" borderId="0" xfId="611" applyFill="1">
      <alignment vertical="center"/>
      <protection/>
    </xf>
    <xf numFmtId="0" fontId="0" fillId="0" borderId="0" xfId="604" applyFont="1" applyFill="1">
      <alignment vertical="center"/>
      <protection/>
    </xf>
    <xf numFmtId="0" fontId="0" fillId="0" borderId="0" xfId="604" applyFont="1" applyFill="1" applyAlignment="1">
      <alignment horizontal="center" vertical="center"/>
      <protection/>
    </xf>
    <xf numFmtId="0" fontId="0" fillId="0" borderId="0" xfId="604" applyFill="1">
      <alignment vertical="center"/>
      <protection/>
    </xf>
    <xf numFmtId="0" fontId="19" fillId="0" borderId="0" xfId="604" applyFont="1" applyFill="1">
      <alignment vertical="center"/>
      <protection/>
    </xf>
    <xf numFmtId="0" fontId="0" fillId="0" borderId="0" xfId="609" applyFill="1">
      <alignment vertical="center"/>
      <protection/>
    </xf>
    <xf numFmtId="0" fontId="58" fillId="0" borderId="0" xfId="609" applyFont="1" applyFill="1" applyAlignment="1">
      <alignment vertical="center"/>
      <protection/>
    </xf>
    <xf numFmtId="0" fontId="17" fillId="0" borderId="0" xfId="609" applyFont="1" applyFill="1" applyAlignment="1">
      <alignment horizontal="right" vertical="center"/>
      <protection/>
    </xf>
    <xf numFmtId="0" fontId="0" fillId="0" borderId="0" xfId="609" applyFill="1" applyAlignment="1">
      <alignment vertical="center" wrapText="1"/>
      <protection/>
    </xf>
    <xf numFmtId="0" fontId="19" fillId="0" borderId="0" xfId="605" applyFont="1">
      <alignment vertical="center"/>
      <protection/>
    </xf>
    <xf numFmtId="0" fontId="0" fillId="0" borderId="0" xfId="605">
      <alignment vertical="center"/>
      <protection/>
    </xf>
    <xf numFmtId="186" fontId="0" fillId="0" borderId="0" xfId="605" applyNumberFormat="1">
      <alignment vertical="center"/>
      <protection/>
    </xf>
    <xf numFmtId="0" fontId="51" fillId="0" borderId="0" xfId="605" applyFont="1" applyAlignment="1">
      <alignment horizontal="center" vertical="center"/>
      <protection/>
    </xf>
    <xf numFmtId="186" fontId="51" fillId="0" borderId="0" xfId="605" applyNumberFormat="1" applyFont="1" applyAlignment="1">
      <alignment horizontal="center" vertical="center"/>
      <protection/>
    </xf>
    <xf numFmtId="194" fontId="0" fillId="0" borderId="0" xfId="605" applyNumberFormat="1">
      <alignment vertical="center"/>
      <protection/>
    </xf>
    <xf numFmtId="0" fontId="19" fillId="0" borderId="3" xfId="605" applyFont="1" applyBorder="1" applyAlignment="1">
      <alignment horizontal="left" vertical="center"/>
      <protection/>
    </xf>
    <xf numFmtId="186" fontId="6" fillId="0" borderId="0" xfId="602" applyNumberFormat="1" applyFont="1" applyFill="1">
      <alignment/>
      <protection/>
    </xf>
    <xf numFmtId="0" fontId="0" fillId="0" borderId="17" xfId="605" applyFont="1" applyBorder="1" applyAlignment="1">
      <alignment horizontal="right" vertical="center"/>
      <protection/>
    </xf>
    <xf numFmtId="0" fontId="19" fillId="0" borderId="0" xfId="609" applyFont="1" applyFill="1">
      <alignment vertical="center"/>
      <protection/>
    </xf>
    <xf numFmtId="0" fontId="19" fillId="0" borderId="0" xfId="545" applyFont="1" applyFill="1" applyAlignment="1">
      <alignment vertical="center" wrapText="1"/>
      <protection/>
    </xf>
    <xf numFmtId="0" fontId="19" fillId="0" borderId="3" xfId="545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 wrapText="1"/>
    </xf>
    <xf numFmtId="0" fontId="0" fillId="0" borderId="0" xfId="539" applyFont="1" applyFill="1" applyAlignment="1">
      <alignment horizontal="center" vertical="center"/>
      <protection/>
    </xf>
    <xf numFmtId="0" fontId="0" fillId="0" borderId="0" xfId="539" applyFont="1" applyFill="1">
      <alignment vertical="center"/>
      <protection/>
    </xf>
    <xf numFmtId="0" fontId="53" fillId="0" borderId="0" xfId="539" applyFont="1" applyFill="1">
      <alignment vertical="center"/>
      <protection/>
    </xf>
    <xf numFmtId="0" fontId="19" fillId="0" borderId="0" xfId="539" applyFont="1" applyFill="1">
      <alignment vertical="center"/>
      <protection/>
    </xf>
    <xf numFmtId="0" fontId="0" fillId="0" borderId="0" xfId="539" applyFont="1" applyFill="1" applyAlignment="1">
      <alignment vertical="center" wrapText="1"/>
      <protection/>
    </xf>
    <xf numFmtId="0" fontId="19" fillId="0" borderId="19" xfId="543" applyFont="1" applyBorder="1" applyAlignment="1">
      <alignment horizontal="center" vertical="center"/>
      <protection/>
    </xf>
    <xf numFmtId="0" fontId="38" fillId="0" borderId="3" xfId="607" applyFont="1" applyFill="1" applyBorder="1" applyAlignment="1">
      <alignment horizontal="center" vertical="center"/>
      <protection/>
    </xf>
    <xf numFmtId="0" fontId="19" fillId="0" borderId="3" xfId="534" applyFont="1" applyFill="1" applyBorder="1" applyAlignment="1">
      <alignment horizontal="center" vertical="center"/>
      <protection/>
    </xf>
    <xf numFmtId="0" fontId="17" fillId="0" borderId="17" xfId="545" applyFont="1" applyFill="1" applyBorder="1" applyAlignment="1">
      <alignment horizontal="right" vertical="center"/>
      <protection/>
    </xf>
    <xf numFmtId="0" fontId="0" fillId="0" borderId="0" xfId="545" applyFont="1" applyFill="1" applyAlignment="1">
      <alignment vertical="center"/>
      <protection/>
    </xf>
    <xf numFmtId="0" fontId="0" fillId="0" borderId="0" xfId="545" applyFont="1" applyFill="1" applyAlignment="1">
      <alignment vertical="center" wrapText="1"/>
      <protection/>
    </xf>
    <xf numFmtId="3" fontId="0" fillId="0" borderId="3" xfId="545" applyNumberFormat="1" applyFont="1" applyFill="1" applyBorder="1" applyAlignment="1">
      <alignment horizontal="left" vertical="center" wrapText="1" indent="1"/>
      <protection/>
    </xf>
    <xf numFmtId="0" fontId="19" fillId="0" borderId="3" xfId="609" applyFont="1" applyFill="1" applyBorder="1" applyAlignment="1">
      <alignment horizontal="center" vertical="center"/>
      <protection/>
    </xf>
    <xf numFmtId="0" fontId="19" fillId="0" borderId="0" xfId="593" applyFont="1" applyFill="1">
      <alignment vertical="center"/>
      <protection/>
    </xf>
    <xf numFmtId="0" fontId="17" fillId="0" borderId="17" xfId="605" applyFont="1" applyBorder="1" applyAlignment="1">
      <alignment horizontal="right" vertical="center"/>
      <protection/>
    </xf>
    <xf numFmtId="0" fontId="0" fillId="0" borderId="0" xfId="546">
      <alignment/>
      <protection/>
    </xf>
    <xf numFmtId="0" fontId="19" fillId="0" borderId="3" xfId="546" applyFont="1" applyBorder="1" applyAlignment="1">
      <alignment horizontal="center" vertical="center" wrapText="1"/>
      <protection/>
    </xf>
    <xf numFmtId="0" fontId="0" fillId="0" borderId="0" xfId="609" applyFont="1" applyFill="1">
      <alignment vertical="center"/>
      <protection/>
    </xf>
    <xf numFmtId="0" fontId="0" fillId="0" borderId="3" xfId="609" applyFont="1" applyFill="1" applyBorder="1" applyAlignment="1">
      <alignment horizontal="left" vertical="center"/>
      <protection/>
    </xf>
    <xf numFmtId="0" fontId="19" fillId="0" borderId="3" xfId="609" applyFont="1" applyFill="1" applyBorder="1" applyAlignment="1">
      <alignment horizontal="center" vertical="center" wrapText="1"/>
      <protection/>
    </xf>
    <xf numFmtId="0" fontId="0" fillId="0" borderId="3" xfId="564" applyFont="1" applyFill="1" applyBorder="1" applyAlignment="1">
      <alignment vertical="center"/>
      <protection/>
    </xf>
    <xf numFmtId="0" fontId="19" fillId="0" borderId="0" xfId="595" applyFont="1" applyFill="1" applyAlignment="1">
      <alignment vertical="center"/>
      <protection/>
    </xf>
    <xf numFmtId="0" fontId="0" fillId="0" borderId="0" xfId="599" applyFill="1" applyAlignment="1">
      <alignment/>
      <protection/>
    </xf>
    <xf numFmtId="0" fontId="0" fillId="0" borderId="0" xfId="599" applyFont="1" applyFill="1" applyAlignment="1">
      <alignment/>
      <protection/>
    </xf>
    <xf numFmtId="0" fontId="0" fillId="0" borderId="17" xfId="599" applyFont="1" applyFill="1" applyBorder="1" applyAlignment="1">
      <alignment horizontal="right" vertical="center"/>
      <protection/>
    </xf>
    <xf numFmtId="0" fontId="19" fillId="0" borderId="3" xfId="536" applyFont="1" applyFill="1" applyBorder="1" applyAlignment="1">
      <alignment horizontal="center" vertical="center" wrapText="1"/>
      <protection/>
    </xf>
    <xf numFmtId="0" fontId="19" fillId="0" borderId="3" xfId="599" applyFont="1" applyFill="1" applyBorder="1" applyAlignment="1">
      <alignment horizontal="center" vertical="center" wrapText="1"/>
      <protection/>
    </xf>
    <xf numFmtId="0" fontId="38" fillId="0" borderId="3" xfId="608" applyFont="1" applyFill="1" applyBorder="1">
      <alignment vertical="center"/>
      <protection/>
    </xf>
    <xf numFmtId="0" fontId="19" fillId="0" borderId="3" xfId="536" applyFont="1" applyFill="1" applyBorder="1" applyAlignment="1">
      <alignment horizontal="left" vertical="center"/>
      <protection/>
    </xf>
    <xf numFmtId="0" fontId="19" fillId="0" borderId="0" xfId="599" applyFont="1" applyFill="1" applyAlignment="1">
      <alignment/>
      <protection/>
    </xf>
    <xf numFmtId="193" fontId="19" fillId="0" borderId="0" xfId="599" applyNumberFormat="1" applyFont="1" applyFill="1" applyAlignment="1">
      <alignment/>
      <protection/>
    </xf>
    <xf numFmtId="10" fontId="19" fillId="0" borderId="0" xfId="240" applyNumberFormat="1" applyFont="1" applyFill="1" applyAlignment="1">
      <alignment/>
    </xf>
    <xf numFmtId="0" fontId="24" fillId="0" borderId="3" xfId="608" applyFont="1" applyFill="1" applyBorder="1" applyAlignment="1">
      <alignment horizontal="left" vertical="center" indent="1"/>
      <protection/>
    </xf>
    <xf numFmtId="0" fontId="0" fillId="0" borderId="3" xfId="536" applyFont="1" applyFill="1" applyBorder="1" applyAlignment="1">
      <alignment horizontal="left" vertical="center" indent="1"/>
      <protection/>
    </xf>
    <xf numFmtId="0" fontId="24" fillId="0" borderId="3" xfId="608" applyFont="1" applyFill="1" applyBorder="1" applyAlignment="1">
      <alignment horizontal="left" vertical="center" wrapText="1" indent="1"/>
      <protection/>
    </xf>
    <xf numFmtId="0" fontId="19" fillId="0" borderId="3" xfId="599" applyFont="1" applyFill="1" applyBorder="1" applyAlignment="1">
      <alignment/>
      <protection/>
    </xf>
    <xf numFmtId="0" fontId="19" fillId="0" borderId="3" xfId="595" applyFont="1" applyFill="1" applyBorder="1" applyAlignment="1">
      <alignment vertical="center"/>
      <protection/>
    </xf>
    <xf numFmtId="0" fontId="0" fillId="0" borderId="3" xfId="599" applyFill="1" applyBorder="1" applyAlignment="1">
      <alignment/>
      <protection/>
    </xf>
    <xf numFmtId="0" fontId="19" fillId="0" borderId="0" xfId="596" applyFont="1" applyFill="1" applyAlignment="1">
      <alignment vertical="center"/>
      <protection/>
    </xf>
    <xf numFmtId="200" fontId="0" fillId="0" borderId="0" xfId="611" applyNumberFormat="1" applyFill="1" applyBorder="1" applyAlignment="1">
      <alignment horizontal="center" vertical="center"/>
      <protection/>
    </xf>
    <xf numFmtId="200" fontId="0" fillId="0" borderId="0" xfId="604" applyNumberFormat="1" applyFont="1" applyFill="1" applyAlignment="1">
      <alignment horizontal="center" vertical="center"/>
      <protection/>
    </xf>
    <xf numFmtId="200" fontId="19" fillId="0" borderId="3" xfId="604" applyNumberFormat="1" applyFont="1" applyFill="1" applyBorder="1" applyAlignment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Fill="1" applyBorder="1" applyAlignment="1">
      <alignment vertical="center"/>
    </xf>
    <xf numFmtId="0" fontId="0" fillId="0" borderId="3" xfId="564" applyFont="1" applyFill="1" applyBorder="1" applyAlignment="1">
      <alignment vertical="center"/>
      <protection/>
    </xf>
    <xf numFmtId="0" fontId="0" fillId="0" borderId="3" xfId="566" applyFont="1" applyFill="1" applyBorder="1" applyAlignment="1">
      <alignment horizontal="left" vertical="center"/>
      <protection/>
    </xf>
    <xf numFmtId="0" fontId="0" fillId="0" borderId="3" xfId="566" applyFill="1" applyBorder="1" applyAlignment="1">
      <alignment horizontal="left" vertical="center"/>
      <protection/>
    </xf>
    <xf numFmtId="3" fontId="17" fillId="0" borderId="3" xfId="0" applyNumberFormat="1" applyFont="1" applyFill="1" applyBorder="1" applyAlignment="1" applyProtection="1">
      <alignment vertical="center"/>
      <protection/>
    </xf>
    <xf numFmtId="185" fontId="0" fillId="0" borderId="0" xfId="609" applyNumberFormat="1" applyFill="1">
      <alignment vertical="center"/>
      <protection/>
    </xf>
    <xf numFmtId="185" fontId="19" fillId="0" borderId="3" xfId="609" applyNumberFormat="1" applyFont="1" applyFill="1" applyBorder="1" applyAlignment="1">
      <alignment horizontal="center" vertical="center" wrapText="1"/>
      <protection/>
    </xf>
    <xf numFmtId="185" fontId="0" fillId="0" borderId="0" xfId="609" applyNumberFormat="1" applyFont="1" applyFill="1">
      <alignment vertical="center"/>
      <protection/>
    </xf>
    <xf numFmtId="3" fontId="17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185" fontId="17" fillId="0" borderId="3" xfId="0" applyNumberFormat="1" applyFont="1" applyFill="1" applyBorder="1" applyAlignment="1" applyProtection="1">
      <alignment horizontal="left" vertical="center"/>
      <protection locked="0"/>
    </xf>
    <xf numFmtId="176" fontId="17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ill="1" applyBorder="1" applyAlignment="1">
      <alignment horizontal="left" vertical="center" indent="1"/>
    </xf>
    <xf numFmtId="0" fontId="19" fillId="0" borderId="3" xfId="605" applyFont="1" applyFill="1" applyBorder="1">
      <alignment vertical="center"/>
      <protection/>
    </xf>
    <xf numFmtId="0" fontId="19" fillId="0" borderId="0" xfId="605" applyFont="1" applyFill="1">
      <alignment vertical="center"/>
      <protection/>
    </xf>
    <xf numFmtId="0" fontId="0" fillId="0" borderId="3" xfId="605" applyFont="1" applyFill="1" applyBorder="1" applyAlignment="1">
      <alignment vertical="center"/>
      <protection/>
    </xf>
    <xf numFmtId="0" fontId="0" fillId="0" borderId="0" xfId="605" applyFont="1" applyFill="1">
      <alignment vertical="center"/>
      <protection/>
    </xf>
    <xf numFmtId="0" fontId="0" fillId="0" borderId="0" xfId="605" applyFill="1">
      <alignment vertical="center"/>
      <protection/>
    </xf>
    <xf numFmtId="193" fontId="0" fillId="0" borderId="0" xfId="605" applyNumberFormat="1" applyFill="1">
      <alignment vertical="center"/>
      <protection/>
    </xf>
    <xf numFmtId="194" fontId="0" fillId="0" borderId="0" xfId="605" applyNumberFormat="1" applyFill="1">
      <alignment vertical="center"/>
      <protection/>
    </xf>
    <xf numFmtId="0" fontId="19" fillId="0" borderId="3" xfId="605" applyFont="1" applyFill="1" applyBorder="1" applyAlignment="1">
      <alignment horizontal="center" vertical="center"/>
      <protection/>
    </xf>
    <xf numFmtId="194" fontId="4" fillId="0" borderId="3" xfId="564" applyNumberFormat="1" applyFont="1" applyFill="1" applyBorder="1" applyAlignment="1">
      <alignment horizontal="right" vertical="center" wrapText="1"/>
      <protection/>
    </xf>
    <xf numFmtId="194" fontId="4" fillId="0" borderId="3" xfId="0" applyNumberFormat="1" applyFont="1" applyFill="1" applyBorder="1" applyAlignment="1" applyProtection="1">
      <alignment horizontal="right" vertical="center"/>
      <protection locked="0"/>
    </xf>
    <xf numFmtId="201" fontId="4" fillId="0" borderId="3" xfId="605" applyNumberFormat="1" applyFont="1" applyFill="1" applyBorder="1" applyAlignment="1">
      <alignment vertical="center"/>
      <protection/>
    </xf>
    <xf numFmtId="201" fontId="4" fillId="0" borderId="20" xfId="605" applyNumberFormat="1" applyFont="1" applyFill="1" applyBorder="1" applyAlignment="1">
      <alignment vertical="center"/>
      <protection/>
    </xf>
    <xf numFmtId="194" fontId="81" fillId="0" borderId="3" xfId="605" applyNumberFormat="1" applyFont="1" applyFill="1" applyBorder="1" applyAlignment="1">
      <alignment horizontal="right" vertical="center"/>
      <protection/>
    </xf>
    <xf numFmtId="194" fontId="4" fillId="0" borderId="3" xfId="605" applyNumberFormat="1" applyFont="1" applyFill="1" applyBorder="1" applyAlignment="1">
      <alignment horizontal="right" vertical="center"/>
      <protection/>
    </xf>
    <xf numFmtId="194" fontId="4" fillId="0" borderId="18" xfId="605" applyNumberFormat="1" applyFont="1" applyFill="1" applyBorder="1" applyAlignment="1">
      <alignment horizontal="right" vertical="center"/>
      <protection/>
    </xf>
    <xf numFmtId="194" fontId="4" fillId="0" borderId="3" xfId="566" applyNumberFormat="1" applyFont="1" applyFill="1" applyBorder="1" applyAlignment="1">
      <alignment horizontal="right" vertical="center"/>
      <protection/>
    </xf>
    <xf numFmtId="194" fontId="4" fillId="0" borderId="3" xfId="0" applyNumberFormat="1" applyFont="1" applyFill="1" applyBorder="1" applyAlignment="1" applyProtection="1">
      <alignment horizontal="right" vertical="center"/>
      <protection/>
    </xf>
    <xf numFmtId="1" fontId="50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605" applyFont="1" applyBorder="1" applyAlignment="1">
      <alignment horizontal="left" vertical="center" indent="1"/>
      <protection/>
    </xf>
    <xf numFmtId="0" fontId="17" fillId="0" borderId="3" xfId="0" applyFont="1" applyBorder="1" applyAlignment="1">
      <alignment horizontal="left" vertical="center" indent="1"/>
    </xf>
    <xf numFmtId="0" fontId="0" fillId="0" borderId="3" xfId="605" applyFont="1" applyFill="1" applyBorder="1" applyAlignment="1">
      <alignment horizontal="left" vertical="center" indent="1"/>
      <protection/>
    </xf>
    <xf numFmtId="0" fontId="19" fillId="0" borderId="3" xfId="605" applyFont="1" applyFill="1" applyBorder="1">
      <alignment vertical="center"/>
      <protection/>
    </xf>
    <xf numFmtId="3" fontId="19" fillId="0" borderId="3" xfId="610" applyNumberFormat="1" applyFont="1" applyFill="1" applyBorder="1" applyAlignment="1" applyProtection="1">
      <alignment horizontal="left" vertical="center"/>
      <protection/>
    </xf>
    <xf numFmtId="3" fontId="0" fillId="0" borderId="3" xfId="610" applyNumberFormat="1" applyFont="1" applyFill="1" applyBorder="1" applyAlignment="1" applyProtection="1">
      <alignment horizontal="left" vertical="center" indent="1"/>
      <protection/>
    </xf>
    <xf numFmtId="3" fontId="19" fillId="0" borderId="3" xfId="610" applyNumberFormat="1" applyFont="1" applyFill="1" applyBorder="1" applyAlignment="1" applyProtection="1">
      <alignment vertical="center"/>
      <protection/>
    </xf>
    <xf numFmtId="194" fontId="81" fillId="0" borderId="3" xfId="0" applyNumberFormat="1" applyFont="1" applyFill="1" applyBorder="1" applyAlignment="1" applyProtection="1">
      <alignment horizontal="right" vertical="center"/>
      <protection/>
    </xf>
    <xf numFmtId="201" fontId="81" fillId="0" borderId="3" xfId="605" applyNumberFormat="1" applyFont="1" applyFill="1" applyBorder="1" applyAlignment="1">
      <alignment vertical="center"/>
      <protection/>
    </xf>
    <xf numFmtId="194" fontId="81" fillId="0" borderId="3" xfId="0" applyNumberFormat="1" applyFont="1" applyFill="1" applyBorder="1" applyAlignment="1" applyProtection="1">
      <alignment horizontal="right" vertical="center"/>
      <protection locked="0"/>
    </xf>
    <xf numFmtId="194" fontId="81" fillId="0" borderId="3" xfId="0" applyNumberFormat="1" applyFont="1" applyFill="1" applyBorder="1" applyAlignment="1">
      <alignment horizontal="right" vertical="center"/>
    </xf>
    <xf numFmtId="0" fontId="19" fillId="0" borderId="0" xfId="545" applyFont="1" applyFill="1" applyAlignment="1">
      <alignment vertical="center"/>
      <protection/>
    </xf>
    <xf numFmtId="3" fontId="0" fillId="0" borderId="3" xfId="545" applyNumberFormat="1" applyFont="1" applyFill="1" applyBorder="1" applyAlignment="1">
      <alignment horizontal="left" vertical="center" wrapText="1" indent="1"/>
      <protection/>
    </xf>
    <xf numFmtId="0" fontId="0" fillId="0" borderId="3" xfId="0" applyNumberFormat="1" applyFont="1" applyFill="1" applyBorder="1" applyAlignment="1" applyProtection="1">
      <alignment horizontal="left" vertical="center" indent="1"/>
      <protection locked="0"/>
    </xf>
    <xf numFmtId="3" fontId="0" fillId="0" borderId="3" xfId="0" applyNumberFormat="1" applyFont="1" applyFill="1" applyBorder="1" applyAlignment="1" applyProtection="1">
      <alignment horizontal="left" vertical="center" indent="1"/>
      <protection/>
    </xf>
    <xf numFmtId="49" fontId="19" fillId="0" borderId="3" xfId="545" applyNumberFormat="1" applyFont="1" applyFill="1" applyBorder="1" applyAlignment="1">
      <alignment horizontal="left" vertical="center" wrapText="1" indent="1"/>
      <protection/>
    </xf>
    <xf numFmtId="0" fontId="0" fillId="0" borderId="0" xfId="609" applyFont="1" applyFill="1" applyAlignment="1">
      <alignment vertical="center"/>
      <protection/>
    </xf>
    <xf numFmtId="0" fontId="19" fillId="0" borderId="18" xfId="539" applyFont="1" applyFill="1" applyBorder="1" applyAlignment="1">
      <alignment horizontal="center" vertical="center"/>
      <protection/>
    </xf>
    <xf numFmtId="194" fontId="19" fillId="0" borderId="0" xfId="605" applyNumberFormat="1" applyFont="1" applyFill="1">
      <alignment vertical="center"/>
      <protection/>
    </xf>
    <xf numFmtId="3" fontId="17" fillId="0" borderId="3" xfId="0" applyNumberFormat="1" applyFont="1" applyFill="1" applyBorder="1" applyAlignment="1" applyProtection="1">
      <alignment horizontal="left" vertical="center" indent="1"/>
      <protection/>
    </xf>
    <xf numFmtId="3" fontId="1" fillId="0" borderId="3" xfId="0" applyNumberFormat="1" applyFont="1" applyFill="1" applyBorder="1" applyAlignment="1" applyProtection="1">
      <alignment horizontal="left" vertical="center" indent="1"/>
      <protection/>
    </xf>
    <xf numFmtId="3" fontId="50" fillId="0" borderId="20" xfId="0" applyNumberFormat="1" applyFont="1" applyFill="1" applyBorder="1" applyAlignment="1" applyProtection="1">
      <alignment horizontal="left" vertical="center"/>
      <protection/>
    </xf>
    <xf numFmtId="3" fontId="17" fillId="0" borderId="3" xfId="0" applyNumberFormat="1" applyFont="1" applyFill="1" applyBorder="1" applyAlignment="1" applyProtection="1">
      <alignment horizontal="left" vertical="center" indent="2"/>
      <protection/>
    </xf>
    <xf numFmtId="0" fontId="17" fillId="0" borderId="3" xfId="0" applyFont="1" applyBorder="1" applyAlignment="1">
      <alignment horizontal="left" vertical="center" indent="2"/>
    </xf>
    <xf numFmtId="0" fontId="19" fillId="0" borderId="3" xfId="0" applyFont="1" applyFill="1" applyBorder="1" applyAlignment="1">
      <alignment horizontal="left" vertical="center"/>
    </xf>
    <xf numFmtId="1" fontId="50" fillId="0" borderId="3" xfId="0" applyNumberFormat="1" applyFont="1" applyFill="1" applyBorder="1" applyAlignment="1" applyProtection="1">
      <alignment vertical="center"/>
      <protection locked="0"/>
    </xf>
    <xf numFmtId="3" fontId="50" fillId="0" borderId="3" xfId="0" applyNumberFormat="1" applyFont="1" applyFill="1" applyBorder="1" applyAlignment="1" applyProtection="1">
      <alignment horizontal="left" vertical="center"/>
      <protection/>
    </xf>
    <xf numFmtId="3" fontId="19" fillId="0" borderId="3" xfId="610" applyNumberFormat="1" applyFont="1" applyFill="1" applyBorder="1" applyAlignment="1" applyProtection="1">
      <alignment vertical="center"/>
      <protection/>
    </xf>
    <xf numFmtId="0" fontId="19" fillId="0" borderId="3" xfId="605" applyFont="1" applyFill="1" applyBorder="1">
      <alignment vertical="center"/>
      <protection/>
    </xf>
    <xf numFmtId="194" fontId="81" fillId="0" borderId="3" xfId="605" applyNumberFormat="1" applyFont="1" applyBorder="1" applyAlignment="1">
      <alignment vertical="center" wrapText="1"/>
      <protection/>
    </xf>
    <xf numFmtId="176" fontId="81" fillId="0" borderId="3" xfId="605" applyNumberFormat="1" applyFont="1" applyBorder="1" applyAlignment="1">
      <alignment vertical="center"/>
      <protection/>
    </xf>
    <xf numFmtId="194" fontId="4" fillId="0" borderId="3" xfId="605" applyNumberFormat="1" applyFont="1" applyFill="1" applyBorder="1" applyAlignment="1">
      <alignment vertical="center"/>
      <protection/>
    </xf>
    <xf numFmtId="176" fontId="4" fillId="0" borderId="3" xfId="605" applyNumberFormat="1" applyFont="1" applyBorder="1" applyAlignment="1">
      <alignment vertical="center"/>
      <protection/>
    </xf>
    <xf numFmtId="193" fontId="4" fillId="0" borderId="3" xfId="605" applyNumberFormat="1" applyFont="1" applyFill="1" applyBorder="1" applyAlignment="1">
      <alignment vertical="center"/>
      <protection/>
    </xf>
    <xf numFmtId="0" fontId="82" fillId="0" borderId="3" xfId="0" applyFont="1" applyFill="1" applyBorder="1" applyAlignment="1">
      <alignment vertical="center"/>
    </xf>
    <xf numFmtId="194" fontId="81" fillId="0" borderId="3" xfId="605" applyNumberFormat="1" applyFont="1" applyFill="1" applyBorder="1" applyAlignment="1">
      <alignment vertical="center"/>
      <protection/>
    </xf>
    <xf numFmtId="193" fontId="81" fillId="0" borderId="3" xfId="605" applyNumberFormat="1" applyFont="1" applyFill="1" applyBorder="1" applyAlignment="1">
      <alignment vertical="center"/>
      <protection/>
    </xf>
    <xf numFmtId="176" fontId="81" fillId="0" borderId="3" xfId="605" applyNumberFormat="1" applyFont="1" applyFill="1" applyBorder="1" applyAlignment="1">
      <alignment vertical="center"/>
      <protection/>
    </xf>
    <xf numFmtId="176" fontId="4" fillId="0" borderId="3" xfId="605" applyNumberFormat="1" applyFont="1" applyFill="1" applyBorder="1" applyAlignment="1">
      <alignment vertical="center"/>
      <protection/>
    </xf>
    <xf numFmtId="186" fontId="81" fillId="0" borderId="3" xfId="605" applyNumberFormat="1" applyFont="1" applyFill="1" applyBorder="1" applyAlignment="1">
      <alignment vertical="center"/>
      <protection/>
    </xf>
    <xf numFmtId="195" fontId="4" fillId="0" borderId="3" xfId="605" applyNumberFormat="1" applyFont="1" applyFill="1" applyBorder="1" applyAlignment="1">
      <alignment vertical="center" wrapText="1"/>
      <protection/>
    </xf>
    <xf numFmtId="0" fontId="19" fillId="0" borderId="0" xfId="605" applyFont="1" applyFill="1">
      <alignment vertical="center"/>
      <protection/>
    </xf>
    <xf numFmtId="0" fontId="19" fillId="0" borderId="3" xfId="605" applyFont="1" applyFill="1" applyBorder="1" applyAlignment="1">
      <alignment horizontal="center" vertical="center"/>
      <protection/>
    </xf>
    <xf numFmtId="0" fontId="0" fillId="0" borderId="3" xfId="605" applyFont="1" applyBorder="1" applyAlignment="1">
      <alignment horizontal="left" vertical="center" indent="1"/>
      <protection/>
    </xf>
    <xf numFmtId="193" fontId="4" fillId="0" borderId="3" xfId="602" applyNumberFormat="1" applyFont="1" applyFill="1" applyBorder="1" applyAlignment="1">
      <alignment horizontal="right" vertical="center"/>
      <protection/>
    </xf>
    <xf numFmtId="193" fontId="42" fillId="0" borderId="0" xfId="602" applyNumberFormat="1" applyFont="1" applyFill="1" applyAlignment="1">
      <alignment horizontal="right" vertical="center"/>
      <protection/>
    </xf>
    <xf numFmtId="193" fontId="6" fillId="0" borderId="0" xfId="602" applyNumberFormat="1" applyFont="1" applyFill="1" applyAlignment="1">
      <alignment horizontal="right"/>
      <protection/>
    </xf>
    <xf numFmtId="0" fontId="17" fillId="0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193" fontId="4" fillId="0" borderId="3" xfId="0" applyNumberFormat="1" applyFont="1" applyFill="1" applyBorder="1" applyAlignment="1">
      <alignment horizontal="right" vertical="center"/>
    </xf>
    <xf numFmtId="193" fontId="4" fillId="0" borderId="3" xfId="0" applyNumberFormat="1" applyFont="1" applyFill="1" applyBorder="1" applyAlignment="1" applyProtection="1">
      <alignment horizontal="right" vertical="center"/>
      <protection locked="0"/>
    </xf>
    <xf numFmtId="49" fontId="81" fillId="0" borderId="3" xfId="0" applyNumberFormat="1" applyFont="1" applyFill="1" applyBorder="1" applyAlignment="1" applyProtection="1">
      <alignment horizontal="centerContinuous" vertical="center"/>
      <protection/>
    </xf>
    <xf numFmtId="194" fontId="4" fillId="0" borderId="3" xfId="0" applyNumberFormat="1" applyFont="1" applyFill="1" applyBorder="1" applyAlignment="1">
      <alignment horizontal="right" vertical="center"/>
    </xf>
    <xf numFmtId="194" fontId="81" fillId="0" borderId="3" xfId="545" applyNumberFormat="1" applyFont="1" applyFill="1" applyBorder="1" applyAlignment="1">
      <alignment horizontal="right" vertical="center"/>
      <protection/>
    </xf>
    <xf numFmtId="194" fontId="4" fillId="0" borderId="3" xfId="545" applyNumberFormat="1" applyFont="1" applyFill="1" applyBorder="1" applyAlignment="1">
      <alignment horizontal="right" vertical="center"/>
      <protection/>
    </xf>
    <xf numFmtId="0" fontId="19" fillId="0" borderId="21" xfId="545" applyFont="1" applyFill="1" applyBorder="1" applyAlignment="1">
      <alignment horizontal="center" vertical="center" wrapText="1"/>
      <protection/>
    </xf>
    <xf numFmtId="194" fontId="81" fillId="0" borderId="20" xfId="545" applyNumberFormat="1" applyFont="1" applyFill="1" applyBorder="1" applyAlignment="1">
      <alignment horizontal="right" vertical="center" wrapText="1"/>
      <protection/>
    </xf>
    <xf numFmtId="0" fontId="19" fillId="0" borderId="0" xfId="545" applyFont="1" applyFill="1" applyAlignment="1">
      <alignment vertical="center"/>
      <protection/>
    </xf>
    <xf numFmtId="0" fontId="19" fillId="0" borderId="21" xfId="545" applyFont="1" applyFill="1" applyBorder="1" applyAlignment="1">
      <alignment horizontal="left" vertical="center" wrapText="1"/>
      <protection/>
    </xf>
    <xf numFmtId="0" fontId="19" fillId="0" borderId="3" xfId="545" applyFont="1" applyFill="1" applyBorder="1" applyAlignment="1">
      <alignment horizontal="left" vertical="center" wrapText="1"/>
      <protection/>
    </xf>
    <xf numFmtId="3" fontId="19" fillId="0" borderId="0" xfId="545" applyNumberFormat="1" applyFont="1" applyFill="1" applyAlignment="1">
      <alignment vertical="center"/>
      <protection/>
    </xf>
    <xf numFmtId="3" fontId="19" fillId="0" borderId="18" xfId="545" applyNumberFormat="1" applyFont="1" applyFill="1" applyBorder="1" applyAlignment="1">
      <alignment horizontal="left" vertical="center" wrapText="1"/>
      <protection/>
    </xf>
    <xf numFmtId="49" fontId="19" fillId="0" borderId="3" xfId="545" applyNumberFormat="1" applyFont="1" applyFill="1" applyBorder="1" applyAlignment="1">
      <alignment horizontal="left" vertical="center" wrapText="1" indent="1"/>
      <protection/>
    </xf>
    <xf numFmtId="49" fontId="0" fillId="0" borderId="3" xfId="545" applyNumberFormat="1" applyFont="1" applyFill="1" applyBorder="1" applyAlignment="1">
      <alignment horizontal="left" vertical="center" wrapText="1" indent="2"/>
      <protection/>
    </xf>
    <xf numFmtId="49" fontId="0" fillId="0" borderId="3" xfId="545" applyNumberFormat="1" applyFont="1" applyFill="1" applyBorder="1" applyAlignment="1">
      <alignment horizontal="left" vertical="center" wrapText="1" indent="2"/>
      <protection/>
    </xf>
    <xf numFmtId="194" fontId="83" fillId="0" borderId="3" xfId="929" applyNumberFormat="1" applyFont="1" applyFill="1" applyBorder="1" applyAlignment="1">
      <alignment vertical="center"/>
    </xf>
    <xf numFmtId="194" fontId="83" fillId="0" borderId="3" xfId="929" applyNumberFormat="1" applyFont="1" applyFill="1" applyBorder="1" applyAlignment="1">
      <alignment horizontal="right" vertical="center" wrapText="1"/>
    </xf>
    <xf numFmtId="194" fontId="4" fillId="0" borderId="3" xfId="609" applyNumberFormat="1" applyFont="1" applyFill="1" applyBorder="1" applyAlignment="1">
      <alignment vertical="center"/>
      <protection/>
    </xf>
    <xf numFmtId="194" fontId="4" fillId="0" borderId="3" xfId="609" applyNumberFormat="1" applyFont="1" applyFill="1" applyBorder="1" applyAlignment="1">
      <alignment horizontal="right" vertical="center" wrapText="1"/>
      <protection/>
    </xf>
    <xf numFmtId="194" fontId="81" fillId="0" borderId="3" xfId="609" applyNumberFormat="1" applyFont="1" applyFill="1" applyBorder="1" applyAlignment="1">
      <alignment horizontal="right" vertical="center" wrapText="1"/>
      <protection/>
    </xf>
    <xf numFmtId="0" fontId="0" fillId="0" borderId="3" xfId="0" applyNumberFormat="1" applyFont="1" applyFill="1" applyBorder="1" applyAlignment="1">
      <alignment horizontal="left" vertical="center" indent="1"/>
    </xf>
    <xf numFmtId="49" fontId="19" fillId="0" borderId="3" xfId="606" applyNumberFormat="1" applyFont="1" applyFill="1" applyBorder="1" applyAlignment="1" applyProtection="1">
      <alignment horizontal="center" vertical="center" wrapText="1"/>
      <protection/>
    </xf>
    <xf numFmtId="0" fontId="19" fillId="0" borderId="3" xfId="0" applyNumberFormat="1" applyFont="1" applyFill="1" applyBorder="1" applyAlignment="1">
      <alignment vertical="center"/>
    </xf>
    <xf numFmtId="0" fontId="19" fillId="0" borderId="0" xfId="531" applyFont="1" applyFill="1">
      <alignment vertical="center"/>
      <protection/>
    </xf>
    <xf numFmtId="0" fontId="17" fillId="0" borderId="3" xfId="574" applyFont="1" applyFill="1" applyBorder="1" applyAlignment="1">
      <alignment horizontal="left" vertical="center"/>
      <protection/>
    </xf>
    <xf numFmtId="0" fontId="17" fillId="0" borderId="3" xfId="574" applyFont="1" applyFill="1" applyBorder="1" applyAlignment="1">
      <alignment vertical="center"/>
      <protection/>
    </xf>
    <xf numFmtId="0" fontId="17" fillId="0" borderId="3" xfId="594" applyFont="1" applyFill="1" applyBorder="1" applyAlignment="1">
      <alignment horizontal="left" vertical="center"/>
      <protection/>
    </xf>
    <xf numFmtId="0" fontId="17" fillId="0" borderId="3" xfId="594" applyFont="1" applyFill="1" applyBorder="1" applyAlignment="1">
      <alignment vertical="center"/>
      <protection/>
    </xf>
    <xf numFmtId="0" fontId="50" fillId="0" borderId="3" xfId="0" applyFont="1" applyFill="1" applyBorder="1" applyAlignment="1">
      <alignment vertical="center"/>
    </xf>
    <xf numFmtId="0" fontId="19" fillId="0" borderId="0" xfId="592" applyFont="1" applyFill="1">
      <alignment vertical="center"/>
      <protection/>
    </xf>
    <xf numFmtId="0" fontId="19" fillId="0" borderId="3" xfId="534" applyFont="1" applyFill="1" applyBorder="1" applyAlignment="1">
      <alignment horizontal="center" vertical="center" wrapText="1"/>
      <protection/>
    </xf>
    <xf numFmtId="193" fontId="81" fillId="0" borderId="3" xfId="0" applyNumberFormat="1" applyFont="1" applyFill="1" applyBorder="1" applyAlignment="1">
      <alignment horizontal="right" vertical="center"/>
    </xf>
    <xf numFmtId="193" fontId="81" fillId="0" borderId="3" xfId="0" applyNumberFormat="1" applyFont="1" applyFill="1" applyBorder="1" applyAlignment="1">
      <alignment vertical="center"/>
    </xf>
    <xf numFmtId="193" fontId="4" fillId="0" borderId="3" xfId="0" applyNumberFormat="1" applyFont="1" applyFill="1" applyBorder="1" applyAlignment="1">
      <alignment vertical="center"/>
    </xf>
    <xf numFmtId="193" fontId="81" fillId="0" borderId="3" xfId="592" applyNumberFormat="1" applyFont="1" applyFill="1" applyBorder="1" applyAlignment="1">
      <alignment horizontal="right" vertical="center"/>
      <protection/>
    </xf>
    <xf numFmtId="197" fontId="81" fillId="0" borderId="3" xfId="0" applyNumberFormat="1" applyFont="1" applyFill="1" applyBorder="1" applyAlignment="1">
      <alignment horizontal="right" vertical="center"/>
    </xf>
    <xf numFmtId="197" fontId="4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0" xfId="593" applyFont="1" applyFill="1">
      <alignment vertical="center"/>
      <protection/>
    </xf>
    <xf numFmtId="0" fontId="51" fillId="0" borderId="0" xfId="539" applyFont="1" applyFill="1" applyAlignment="1">
      <alignment horizontal="center" vertical="center"/>
      <protection/>
    </xf>
    <xf numFmtId="0" fontId="0" fillId="0" borderId="0" xfId="539" applyFont="1" applyFill="1">
      <alignment vertical="center"/>
      <protection/>
    </xf>
    <xf numFmtId="0" fontId="17" fillId="0" borderId="0" xfId="539" applyFont="1" applyFill="1" applyAlignment="1">
      <alignment horizontal="right" vertical="center"/>
      <protection/>
    </xf>
    <xf numFmtId="193" fontId="0" fillId="0" borderId="0" xfId="539" applyNumberFormat="1" applyFont="1" applyFill="1">
      <alignment vertical="center"/>
      <protection/>
    </xf>
    <xf numFmtId="0" fontId="19" fillId="0" borderId="3" xfId="539" applyFont="1" applyFill="1" applyBorder="1" applyAlignment="1">
      <alignment horizontal="center" vertical="center"/>
      <protection/>
    </xf>
    <xf numFmtId="0" fontId="19" fillId="0" borderId="0" xfId="539" applyFont="1" applyFill="1">
      <alignment vertical="center"/>
      <protection/>
    </xf>
    <xf numFmtId="3" fontId="17" fillId="0" borderId="3" xfId="0" applyNumberFormat="1" applyFont="1" applyFill="1" applyBorder="1" applyAlignment="1" applyProtection="1">
      <alignment vertical="center"/>
      <protection/>
    </xf>
    <xf numFmtId="3" fontId="17" fillId="0" borderId="3" xfId="0" applyNumberFormat="1" applyFont="1" applyFill="1" applyBorder="1" applyAlignment="1" applyProtection="1">
      <alignment horizontal="left" vertical="center"/>
      <protection/>
    </xf>
    <xf numFmtId="3" fontId="50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3" xfId="612" applyFont="1" applyFill="1" applyBorder="1" applyAlignment="1">
      <alignment horizontal="center" vertical="center" wrapText="1"/>
      <protection/>
    </xf>
    <xf numFmtId="194" fontId="81" fillId="0" borderId="3" xfId="0" applyNumberFormat="1" applyFont="1" applyFill="1" applyBorder="1" applyAlignment="1">
      <alignment vertical="center"/>
    </xf>
    <xf numFmtId="194" fontId="4" fillId="0" borderId="3" xfId="0" applyNumberFormat="1" applyFont="1" applyFill="1" applyBorder="1" applyAlignment="1">
      <alignment vertical="center"/>
    </xf>
    <xf numFmtId="193" fontId="4" fillId="0" borderId="3" xfId="0" applyNumberFormat="1" applyFont="1" applyFill="1" applyBorder="1" applyAlignment="1" applyProtection="1">
      <alignment horizontal="right" vertical="center" wrapText="1"/>
      <protection/>
    </xf>
    <xf numFmtId="193" fontId="4" fillId="0" borderId="3" xfId="539" applyNumberFormat="1" applyFont="1" applyFill="1" applyBorder="1" applyAlignment="1" applyProtection="1">
      <alignment horizontal="right" vertical="center"/>
      <protection/>
    </xf>
    <xf numFmtId="193" fontId="81" fillId="0" borderId="3" xfId="0" applyNumberFormat="1" applyFont="1" applyFill="1" applyBorder="1" applyAlignment="1" applyProtection="1">
      <alignment horizontal="right" vertical="center" wrapText="1"/>
      <protection/>
    </xf>
    <xf numFmtId="193" fontId="84" fillId="0" borderId="3" xfId="604" applyNumberFormat="1" applyFont="1" applyFill="1" applyBorder="1" applyAlignment="1">
      <alignment horizontal="right" vertical="center" wrapText="1"/>
      <protection/>
    </xf>
    <xf numFmtId="193" fontId="83" fillId="0" borderId="3" xfId="604" applyNumberFormat="1" applyFont="1" applyFill="1" applyBorder="1" applyAlignment="1">
      <alignment horizontal="right" vertical="center" wrapText="1"/>
      <protection/>
    </xf>
    <xf numFmtId="193" fontId="83" fillId="0" borderId="22" xfId="604" applyNumberFormat="1" applyFont="1" applyFill="1" applyBorder="1" applyAlignment="1">
      <alignment horizontal="right" vertical="center" wrapText="1"/>
      <protection/>
    </xf>
    <xf numFmtId="193" fontId="4" fillId="0" borderId="3" xfId="604" applyNumberFormat="1" applyFont="1" applyFill="1" applyBorder="1" applyAlignment="1">
      <alignment horizontal="right" vertical="center"/>
      <protection/>
    </xf>
    <xf numFmtId="193" fontId="4" fillId="0" borderId="19" xfId="604" applyNumberFormat="1" applyFont="1" applyFill="1" applyBorder="1" applyAlignment="1">
      <alignment horizontal="right" vertical="center"/>
      <protection/>
    </xf>
    <xf numFmtId="193" fontId="83" fillId="0" borderId="18" xfId="604" applyNumberFormat="1" applyFont="1" applyFill="1" applyBorder="1" applyAlignment="1">
      <alignment horizontal="right" vertical="center" wrapText="1"/>
      <protection/>
    </xf>
    <xf numFmtId="193" fontId="83" fillId="0" borderId="20" xfId="604" applyNumberFormat="1" applyFont="1" applyFill="1" applyBorder="1" applyAlignment="1">
      <alignment horizontal="right" vertical="center" wrapText="1"/>
      <protection/>
    </xf>
    <xf numFmtId="193" fontId="81" fillId="0" borderId="3" xfId="604" applyNumberFormat="1" applyFont="1" applyFill="1" applyBorder="1" applyAlignment="1">
      <alignment horizontal="right" vertical="center"/>
      <protection/>
    </xf>
    <xf numFmtId="0" fontId="80" fillId="0" borderId="0" xfId="549" applyFill="1">
      <alignment vertical="center"/>
      <protection/>
    </xf>
    <xf numFmtId="185" fontId="24" fillId="0" borderId="3" xfId="604" applyNumberFormat="1" applyFont="1" applyFill="1" applyBorder="1" applyAlignment="1">
      <alignment horizontal="left" vertical="center" wrapText="1" indent="1"/>
      <protection/>
    </xf>
    <xf numFmtId="0" fontId="0" fillId="0" borderId="3" xfId="604" applyFont="1" applyFill="1" applyBorder="1" applyAlignment="1">
      <alignment horizontal="left" vertical="center" indent="1"/>
      <protection/>
    </xf>
    <xf numFmtId="0" fontId="0" fillId="0" borderId="3" xfId="604" applyFont="1" applyFill="1" applyBorder="1">
      <alignment vertical="center"/>
      <protection/>
    </xf>
    <xf numFmtId="0" fontId="24" fillId="0" borderId="3" xfId="604" applyNumberFormat="1" applyFont="1" applyFill="1" applyBorder="1" applyAlignment="1" applyProtection="1">
      <alignment horizontal="left" vertical="center"/>
      <protection/>
    </xf>
    <xf numFmtId="0" fontId="24" fillId="0" borderId="3" xfId="604" applyNumberFormat="1" applyFont="1" applyFill="1" applyBorder="1" applyAlignment="1" applyProtection="1">
      <alignment horizontal="left" vertical="center" indent="1"/>
      <protection/>
    </xf>
    <xf numFmtId="185" fontId="24" fillId="0" borderId="18" xfId="604" applyNumberFormat="1" applyFont="1" applyFill="1" applyBorder="1" applyAlignment="1">
      <alignment horizontal="left" vertical="center" wrapText="1" indent="1"/>
      <protection/>
    </xf>
    <xf numFmtId="0" fontId="24" fillId="0" borderId="3" xfId="604" applyNumberFormat="1" applyFont="1" applyFill="1" applyBorder="1" applyAlignment="1" applyProtection="1">
      <alignment vertical="center"/>
      <protection/>
    </xf>
    <xf numFmtId="0" fontId="19" fillId="0" borderId="3" xfId="604" applyFont="1" applyFill="1" applyBorder="1">
      <alignment vertical="center"/>
      <protection/>
    </xf>
    <xf numFmtId="0" fontId="24" fillId="0" borderId="3" xfId="604" applyNumberFormat="1" applyFont="1" applyFill="1" applyBorder="1" applyAlignment="1" applyProtection="1">
      <alignment horizontal="left" vertical="center" wrapText="1" indent="1"/>
      <protection/>
    </xf>
    <xf numFmtId="0" fontId="38" fillId="0" borderId="3" xfId="604" applyNumberFormat="1" applyFont="1" applyFill="1" applyBorder="1" applyAlignment="1" applyProtection="1">
      <alignment horizontal="center" vertical="center"/>
      <protection/>
    </xf>
    <xf numFmtId="0" fontId="24" fillId="0" borderId="3" xfId="603" applyFont="1" applyFill="1" applyBorder="1" applyAlignment="1">
      <alignment horizontal="left" vertical="center"/>
      <protection/>
    </xf>
    <xf numFmtId="0" fontId="24" fillId="0" borderId="3" xfId="604" applyFont="1" applyFill="1" applyBorder="1" applyAlignment="1">
      <alignment horizontal="left" vertical="center"/>
      <protection/>
    </xf>
    <xf numFmtId="0" fontId="38" fillId="0" borderId="3" xfId="604" applyFont="1" applyFill="1" applyBorder="1" applyAlignment="1">
      <alignment horizontal="center" vertical="center"/>
      <protection/>
    </xf>
    <xf numFmtId="185" fontId="38" fillId="0" borderId="3" xfId="604" applyNumberFormat="1" applyFont="1" applyFill="1" applyBorder="1" applyAlignment="1">
      <alignment horizontal="left" vertical="center" wrapText="1"/>
      <protection/>
    </xf>
    <xf numFmtId="0" fontId="38" fillId="0" borderId="3" xfId="604" applyFont="1" applyFill="1" applyBorder="1">
      <alignment vertical="center"/>
      <protection/>
    </xf>
    <xf numFmtId="0" fontId="0" fillId="0" borderId="3" xfId="0" applyFont="1" applyFill="1" applyBorder="1" applyAlignment="1">
      <alignment vertical="center" wrapText="1"/>
    </xf>
    <xf numFmtId="0" fontId="38" fillId="0" borderId="3" xfId="604" applyFont="1" applyFill="1" applyBorder="1" applyAlignment="1">
      <alignment horizontal="left" vertical="center"/>
      <protection/>
    </xf>
    <xf numFmtId="0" fontId="38" fillId="0" borderId="21" xfId="604" applyFont="1" applyFill="1" applyBorder="1">
      <alignment vertical="center"/>
      <protection/>
    </xf>
    <xf numFmtId="0" fontId="38" fillId="0" borderId="22" xfId="604" applyFont="1" applyFill="1" applyBorder="1">
      <alignment vertical="center"/>
      <protection/>
    </xf>
    <xf numFmtId="0" fontId="38" fillId="0" borderId="3" xfId="604" applyNumberFormat="1" applyFont="1" applyFill="1" applyBorder="1" applyAlignment="1" applyProtection="1">
      <alignment horizontal="left" vertical="center"/>
      <protection/>
    </xf>
    <xf numFmtId="185" fontId="0" fillId="0" borderId="3" xfId="604" applyNumberFormat="1" applyFont="1" applyFill="1" applyBorder="1" applyAlignment="1">
      <alignment horizontal="left" vertical="center" wrapText="1" indent="1"/>
      <protection/>
    </xf>
    <xf numFmtId="0" fontId="19" fillId="0" borderId="0" xfId="604" applyFont="1" applyFill="1">
      <alignment vertical="center"/>
      <protection/>
    </xf>
    <xf numFmtId="0" fontId="86" fillId="0" borderId="0" xfId="549" applyFont="1" applyFill="1">
      <alignment vertical="center"/>
      <protection/>
    </xf>
    <xf numFmtId="193" fontId="4" fillId="0" borderId="3" xfId="0" applyNumberFormat="1" applyFont="1" applyFill="1" applyBorder="1" applyAlignment="1">
      <alignment vertical="center" wrapText="1"/>
    </xf>
    <xf numFmtId="193" fontId="84" fillId="0" borderId="22" xfId="604" applyNumberFormat="1" applyFont="1" applyFill="1" applyBorder="1" applyAlignment="1">
      <alignment horizontal="right" vertical="center" wrapText="1"/>
      <protection/>
    </xf>
    <xf numFmtId="193" fontId="4" fillId="0" borderId="3" xfId="0" applyNumberFormat="1" applyFont="1" applyFill="1" applyBorder="1" applyAlignment="1">
      <alignment horizontal="right" vertical="center" wrapText="1"/>
    </xf>
    <xf numFmtId="193" fontId="81" fillId="0" borderId="19" xfId="604" applyNumberFormat="1" applyFont="1" applyFill="1" applyBorder="1" applyAlignment="1">
      <alignment horizontal="right" vertical="center"/>
      <protection/>
    </xf>
    <xf numFmtId="198" fontId="19" fillId="0" borderId="3" xfId="602" applyNumberFormat="1" applyFont="1" applyFill="1" applyBorder="1" applyAlignment="1" applyProtection="1">
      <alignment horizontal="center" vertical="center"/>
      <protection/>
    </xf>
    <xf numFmtId="193" fontId="81" fillId="0" borderId="3" xfId="597" applyNumberFormat="1" applyFont="1" applyFill="1" applyBorder="1" applyAlignment="1" applyProtection="1">
      <alignment horizontal="right" vertical="center"/>
      <protection/>
    </xf>
    <xf numFmtId="186" fontId="57" fillId="0" borderId="0" xfId="602" applyNumberFormat="1" applyFont="1" applyFill="1">
      <alignment/>
      <protection/>
    </xf>
    <xf numFmtId="0" fontId="19" fillId="0" borderId="3" xfId="0" applyFont="1" applyFill="1" applyBorder="1" applyAlignment="1">
      <alignment horizontal="center" vertical="center" wrapText="1"/>
    </xf>
    <xf numFmtId="193" fontId="19" fillId="0" borderId="3" xfId="0" applyNumberFormat="1" applyFont="1" applyFill="1" applyBorder="1" applyAlignment="1">
      <alignment horizontal="center" vertical="center" wrapText="1"/>
    </xf>
    <xf numFmtId="193" fontId="81" fillId="0" borderId="3" xfId="601" applyNumberFormat="1" applyFont="1" applyFill="1" applyBorder="1" applyAlignment="1" applyProtection="1">
      <alignment horizontal="right" vertical="center" wrapText="1"/>
      <protection/>
    </xf>
    <xf numFmtId="193" fontId="4" fillId="0" borderId="3" xfId="601" applyNumberFormat="1" applyFont="1" applyFill="1" applyBorder="1" applyAlignment="1" applyProtection="1">
      <alignment horizontal="right" vertical="center" wrapText="1"/>
      <protection/>
    </xf>
    <xf numFmtId="0" fontId="4" fillId="0" borderId="3" xfId="599" applyFont="1" applyFill="1" applyBorder="1" applyAlignment="1">
      <alignment horizontal="right"/>
      <protection/>
    </xf>
    <xf numFmtId="193" fontId="81" fillId="0" borderId="3" xfId="600" applyNumberFormat="1" applyFont="1" applyFill="1" applyBorder="1" applyAlignment="1" applyProtection="1">
      <alignment horizontal="right" vertical="center" wrapText="1"/>
      <protection/>
    </xf>
    <xf numFmtId="194" fontId="84" fillId="0" borderId="3" xfId="931" applyNumberFormat="1" applyFont="1" applyFill="1" applyBorder="1" applyAlignment="1">
      <alignment horizontal="right" vertical="center" wrapText="1"/>
    </xf>
    <xf numFmtId="194" fontId="4" fillId="3" borderId="3" xfId="931" applyNumberFormat="1" applyFont="1" applyFill="1" applyBorder="1" applyAlignment="1" applyProtection="1">
      <alignment horizontal="right" vertical="center" wrapText="1"/>
      <protection/>
    </xf>
    <xf numFmtId="194" fontId="4" fillId="0" borderId="3" xfId="931" applyNumberFormat="1" applyFont="1" applyFill="1" applyBorder="1" applyAlignment="1" applyProtection="1">
      <alignment horizontal="right" vertical="center" wrapText="1"/>
      <protection/>
    </xf>
    <xf numFmtId="194" fontId="83" fillId="0" borderId="3" xfId="931" applyNumberFormat="1" applyFont="1" applyFill="1" applyBorder="1" applyAlignment="1">
      <alignment horizontal="right" vertical="center" wrapText="1"/>
    </xf>
    <xf numFmtId="0" fontId="81" fillId="0" borderId="3" xfId="599" applyFont="1" applyFill="1" applyBorder="1" applyAlignment="1">
      <alignment/>
      <protection/>
    </xf>
    <xf numFmtId="0" fontId="4" fillId="0" borderId="3" xfId="599" applyFont="1" applyFill="1" applyBorder="1" applyAlignment="1">
      <alignment/>
      <protection/>
    </xf>
    <xf numFmtId="194" fontId="84" fillId="0" borderId="3" xfId="930" applyNumberFormat="1" applyFont="1" applyFill="1" applyBorder="1" applyAlignment="1">
      <alignment horizontal="right" vertical="center" wrapText="1"/>
    </xf>
    <xf numFmtId="0" fontId="19" fillId="0" borderId="3" xfId="534" applyFont="1" applyFill="1" applyBorder="1" applyAlignment="1">
      <alignment horizontal="center" vertical="center" wrapText="1"/>
      <protection/>
    </xf>
    <xf numFmtId="0" fontId="0" fillId="0" borderId="0" xfId="605" applyFont="1" applyAlignment="1">
      <alignment horizontal="left" vertical="center" wrapText="1"/>
      <protection/>
    </xf>
    <xf numFmtId="0" fontId="0" fillId="0" borderId="0" xfId="605" applyFont="1" applyAlignment="1">
      <alignment horizontal="left" vertical="center" wrapText="1"/>
      <protection/>
    </xf>
    <xf numFmtId="0" fontId="0" fillId="0" borderId="23" xfId="605" applyFont="1" applyBorder="1" applyAlignment="1">
      <alignment horizontal="left" vertical="center" wrapText="1"/>
      <protection/>
    </xf>
    <xf numFmtId="0" fontId="0" fillId="0" borderId="23" xfId="605" applyBorder="1" applyAlignment="1">
      <alignment horizontal="left" vertical="center" wrapText="1"/>
      <protection/>
    </xf>
    <xf numFmtId="0" fontId="0" fillId="0" borderId="0" xfId="605" applyAlignment="1">
      <alignment horizontal="left" vertical="center" wrapText="1"/>
      <protection/>
    </xf>
    <xf numFmtId="0" fontId="56" fillId="0" borderId="0" xfId="605" applyFont="1" applyAlignment="1">
      <alignment horizontal="center" vertical="center"/>
      <protection/>
    </xf>
    <xf numFmtId="0" fontId="19" fillId="0" borderId="3" xfId="605" applyFont="1" applyBorder="1" applyAlignment="1">
      <alignment horizontal="center" vertical="center"/>
      <protection/>
    </xf>
    <xf numFmtId="0" fontId="81" fillId="0" borderId="3" xfId="605" applyFont="1" applyBorder="1" applyAlignment="1">
      <alignment horizontal="center" vertical="center" wrapText="1"/>
      <protection/>
    </xf>
    <xf numFmtId="186" fontId="81" fillId="0" borderId="3" xfId="605" applyNumberFormat="1" applyFont="1" applyBorder="1" applyAlignment="1">
      <alignment horizontal="center" vertical="center"/>
      <protection/>
    </xf>
    <xf numFmtId="186" fontId="19" fillId="0" borderId="3" xfId="605" applyNumberFormat="1" applyFont="1" applyBorder="1" applyAlignment="1">
      <alignment horizontal="center" vertical="center" wrapText="1"/>
      <protection/>
    </xf>
    <xf numFmtId="186" fontId="81" fillId="0" borderId="3" xfId="605" applyNumberFormat="1" applyFont="1" applyBorder="1" applyAlignment="1">
      <alignment horizontal="center" vertical="center" wrapText="1"/>
      <protection/>
    </xf>
    <xf numFmtId="0" fontId="81" fillId="0" borderId="18" xfId="605" applyFont="1" applyBorder="1" applyAlignment="1">
      <alignment horizontal="center" vertical="center" wrapText="1"/>
      <protection/>
    </xf>
    <xf numFmtId="0" fontId="81" fillId="0" borderId="20" xfId="605" applyFont="1" applyBorder="1" applyAlignment="1">
      <alignment horizontal="center" vertical="center" wrapText="1"/>
      <protection/>
    </xf>
    <xf numFmtId="0" fontId="0" fillId="0" borderId="23" xfId="605" applyFont="1" applyBorder="1" applyAlignment="1">
      <alignment horizontal="center" vertical="center" wrapText="1"/>
      <protection/>
    </xf>
    <xf numFmtId="0" fontId="19" fillId="0" borderId="3" xfId="605" applyFont="1" applyBorder="1" applyAlignment="1">
      <alignment horizontal="center" vertical="center" wrapText="1"/>
      <protection/>
    </xf>
    <xf numFmtId="186" fontId="19" fillId="0" borderId="24" xfId="605" applyNumberFormat="1" applyFont="1" applyBorder="1" applyAlignment="1">
      <alignment horizontal="center" vertical="center"/>
      <protection/>
    </xf>
    <xf numFmtId="186" fontId="19" fillId="0" borderId="25" xfId="605" applyNumberFormat="1" applyFont="1" applyBorder="1" applyAlignment="1">
      <alignment horizontal="center" vertical="center"/>
      <protection/>
    </xf>
    <xf numFmtId="186" fontId="19" fillId="0" borderId="21" xfId="605" applyNumberFormat="1" applyFont="1" applyBorder="1" applyAlignment="1">
      <alignment horizontal="center" vertical="center"/>
      <protection/>
    </xf>
    <xf numFmtId="186" fontId="52" fillId="0" borderId="0" xfId="602" applyNumberFormat="1" applyFont="1" applyFill="1" applyAlignment="1" applyProtection="1">
      <alignment horizontal="center" vertical="center"/>
      <protection/>
    </xf>
    <xf numFmtId="193" fontId="17" fillId="0" borderId="17" xfId="543" applyNumberFormat="1" applyFont="1" applyFill="1" applyBorder="1" applyAlignment="1">
      <alignment horizontal="right" vertical="center"/>
      <protection/>
    </xf>
    <xf numFmtId="0" fontId="56" fillId="0" borderId="0" xfId="531" applyFont="1" applyFill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196" fontId="0" fillId="0" borderId="0" xfId="0" applyNumberFormat="1" applyFont="1" applyFill="1" applyBorder="1" applyAlignment="1">
      <alignment horizontal="left" vertical="center" wrapText="1"/>
    </xf>
    <xf numFmtId="196" fontId="0" fillId="0" borderId="0" xfId="0" applyNumberFormat="1" applyFont="1" applyFill="1" applyBorder="1" applyAlignment="1">
      <alignment horizontal="left" vertical="center" wrapText="1"/>
    </xf>
    <xf numFmtId="0" fontId="0" fillId="0" borderId="23" xfId="545" applyFont="1" applyFill="1" applyBorder="1" applyAlignment="1">
      <alignment horizontal="left" vertical="center" wrapText="1"/>
      <protection/>
    </xf>
    <xf numFmtId="0" fontId="52" fillId="0" borderId="0" xfId="545" applyFont="1" applyFill="1" applyAlignment="1">
      <alignment horizontal="center" vertical="center"/>
      <protection/>
    </xf>
    <xf numFmtId="0" fontId="19" fillId="0" borderId="24" xfId="545" applyFont="1" applyFill="1" applyBorder="1" applyAlignment="1">
      <alignment horizontal="center" vertical="center" wrapText="1"/>
      <protection/>
    </xf>
    <xf numFmtId="0" fontId="19" fillId="0" borderId="21" xfId="545" applyFont="1" applyFill="1" applyBorder="1" applyAlignment="1">
      <alignment horizontal="center" vertical="center" wrapText="1"/>
      <protection/>
    </xf>
    <xf numFmtId="0" fontId="19" fillId="0" borderId="18" xfId="545" applyFont="1" applyFill="1" applyBorder="1" applyAlignment="1">
      <alignment horizontal="center" vertical="center" wrapText="1"/>
      <protection/>
    </xf>
    <xf numFmtId="0" fontId="19" fillId="0" borderId="20" xfId="545" applyFont="1" applyFill="1" applyBorder="1" applyAlignment="1">
      <alignment horizontal="center" vertical="center" wrapText="1"/>
      <protection/>
    </xf>
    <xf numFmtId="0" fontId="19" fillId="0" borderId="23" xfId="545" applyFont="1" applyFill="1" applyBorder="1" applyAlignment="1">
      <alignment horizontal="center" vertical="center"/>
      <protection/>
    </xf>
    <xf numFmtId="0" fontId="0" fillId="0" borderId="23" xfId="609" applyFont="1" applyFill="1" applyBorder="1" applyAlignment="1">
      <alignment horizontal="left" vertical="center" wrapText="1"/>
      <protection/>
    </xf>
    <xf numFmtId="0" fontId="0" fillId="0" borderId="23" xfId="609" applyFont="1" applyFill="1" applyBorder="1" applyAlignment="1">
      <alignment horizontal="left" vertical="center" wrapText="1"/>
      <protection/>
    </xf>
    <xf numFmtId="0" fontId="56" fillId="0" borderId="0" xfId="546" applyFont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19" fillId="0" borderId="18" xfId="539" applyFont="1" applyFill="1" applyBorder="1" applyAlignment="1">
      <alignment horizontal="center" vertical="center"/>
      <protection/>
    </xf>
    <xf numFmtId="0" fontId="19" fillId="0" borderId="20" xfId="539" applyFont="1" applyFill="1" applyBorder="1" applyAlignment="1">
      <alignment horizontal="center" vertical="center"/>
      <protection/>
    </xf>
    <xf numFmtId="0" fontId="19" fillId="0" borderId="18" xfId="534" applyFont="1" applyFill="1" applyBorder="1" applyAlignment="1">
      <alignment horizontal="center" vertical="center" wrapText="1"/>
      <protection/>
    </xf>
    <xf numFmtId="0" fontId="19" fillId="0" borderId="20" xfId="534" applyFont="1" applyFill="1" applyBorder="1" applyAlignment="1">
      <alignment horizontal="center" vertical="center" wrapText="1"/>
      <protection/>
    </xf>
    <xf numFmtId="0" fontId="52" fillId="0" borderId="0" xfId="539" applyFont="1" applyFill="1" applyAlignment="1">
      <alignment horizontal="center" vertical="center"/>
      <protection/>
    </xf>
    <xf numFmtId="0" fontId="19" fillId="0" borderId="22" xfId="534" applyFont="1" applyFill="1" applyBorder="1" applyAlignment="1">
      <alignment horizontal="center" vertical="center"/>
      <protection/>
    </xf>
    <xf numFmtId="0" fontId="19" fillId="0" borderId="2" xfId="534" applyFont="1" applyFill="1" applyBorder="1" applyAlignment="1">
      <alignment horizontal="center" vertical="center"/>
      <protection/>
    </xf>
    <xf numFmtId="0" fontId="19" fillId="0" borderId="19" xfId="534" applyFont="1" applyFill="1" applyBorder="1" applyAlignment="1">
      <alignment horizontal="center" vertical="center"/>
      <protection/>
    </xf>
    <xf numFmtId="0" fontId="52" fillId="0" borderId="0" xfId="592" applyFont="1" applyFill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" xfId="543" applyFont="1" applyBorder="1" applyAlignment="1">
      <alignment horizontal="center" vertical="center"/>
      <protection/>
    </xf>
    <xf numFmtId="193" fontId="19" fillId="0" borderId="3" xfId="0" applyNumberFormat="1" applyFont="1" applyFill="1" applyBorder="1" applyAlignment="1">
      <alignment horizontal="center" vertical="center" wrapText="1"/>
    </xf>
    <xf numFmtId="0" fontId="52" fillId="0" borderId="0" xfId="536" applyFont="1" applyFill="1" applyBorder="1" applyAlignment="1">
      <alignment horizontal="center" vertical="center" wrapText="1"/>
      <protection/>
    </xf>
    <xf numFmtId="0" fontId="52" fillId="0" borderId="0" xfId="604" applyFont="1" applyFill="1" applyAlignment="1">
      <alignment horizontal="center" vertical="center"/>
      <protection/>
    </xf>
    <xf numFmtId="185" fontId="52" fillId="0" borderId="0" xfId="604" applyNumberFormat="1" applyFont="1" applyFill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609" applyFont="1" applyFill="1">
      <alignment vertical="center"/>
      <protection/>
    </xf>
    <xf numFmtId="205" fontId="0" fillId="0" borderId="0" xfId="609" applyNumberFormat="1" applyFont="1" applyFill="1">
      <alignment vertical="center"/>
      <protection/>
    </xf>
    <xf numFmtId="0" fontId="52" fillId="0" borderId="0" xfId="544" applyFont="1" applyAlignment="1">
      <alignment horizontal="center" vertical="center"/>
      <protection/>
    </xf>
    <xf numFmtId="0" fontId="0" fillId="0" borderId="0" xfId="544">
      <alignment/>
      <protection/>
    </xf>
    <xf numFmtId="0" fontId="58" fillId="0" borderId="0" xfId="609" applyFont="1" applyFill="1" applyAlignment="1">
      <alignment vertical="center"/>
      <protection/>
    </xf>
    <xf numFmtId="205" fontId="58" fillId="0" borderId="0" xfId="609" applyNumberFormat="1" applyFont="1" applyFill="1" applyAlignment="1">
      <alignment vertical="center"/>
      <protection/>
    </xf>
    <xf numFmtId="205" fontId="17" fillId="0" borderId="0" xfId="609" applyNumberFormat="1" applyFont="1" applyFill="1" applyAlignment="1">
      <alignment horizontal="right" vertical="center"/>
      <protection/>
    </xf>
    <xf numFmtId="0" fontId="19" fillId="0" borderId="18" xfId="609" applyFont="1" applyFill="1" applyBorder="1" applyAlignment="1">
      <alignment horizontal="center" vertical="center" wrapText="1"/>
      <protection/>
    </xf>
    <xf numFmtId="0" fontId="19" fillId="0" borderId="22" xfId="609" applyFont="1" applyFill="1" applyBorder="1" applyAlignment="1">
      <alignment horizontal="center" vertical="center" wrapText="1"/>
      <protection/>
    </xf>
    <xf numFmtId="0" fontId="19" fillId="0" borderId="2" xfId="609" applyFont="1" applyFill="1" applyBorder="1" applyAlignment="1">
      <alignment horizontal="center" vertical="center" wrapText="1"/>
      <protection/>
    </xf>
    <xf numFmtId="0" fontId="19" fillId="0" borderId="19" xfId="609" applyFont="1" applyFill="1" applyBorder="1" applyAlignment="1">
      <alignment horizontal="center" vertical="center" wrapText="1"/>
      <protection/>
    </xf>
    <xf numFmtId="205" fontId="19" fillId="0" borderId="22" xfId="609" applyNumberFormat="1" applyFont="1" applyFill="1" applyBorder="1" applyAlignment="1">
      <alignment horizontal="center" vertical="center" wrapText="1"/>
      <protection/>
    </xf>
    <xf numFmtId="205" fontId="19" fillId="0" borderId="2" xfId="609" applyNumberFormat="1" applyFont="1" applyFill="1" applyBorder="1" applyAlignment="1">
      <alignment horizontal="center" vertical="center" wrapText="1"/>
      <protection/>
    </xf>
    <xf numFmtId="205" fontId="19" fillId="0" borderId="19" xfId="609" applyNumberFormat="1" applyFont="1" applyFill="1" applyBorder="1" applyAlignment="1">
      <alignment horizontal="center" vertical="center" wrapText="1"/>
      <protection/>
    </xf>
    <xf numFmtId="0" fontId="19" fillId="0" borderId="20" xfId="609" applyFont="1" applyFill="1" applyBorder="1" applyAlignment="1">
      <alignment horizontal="center" vertical="center" wrapText="1"/>
      <protection/>
    </xf>
    <xf numFmtId="0" fontId="19" fillId="0" borderId="18" xfId="609" applyFont="1" applyFill="1" applyBorder="1" applyAlignment="1">
      <alignment horizontal="center" vertical="center" wrapText="1"/>
      <protection/>
    </xf>
    <xf numFmtId="205" fontId="19" fillId="0" borderId="18" xfId="609" applyNumberFormat="1" applyFont="1" applyFill="1" applyBorder="1" applyAlignment="1">
      <alignment horizontal="center" vertical="center" wrapText="1"/>
      <protection/>
    </xf>
    <xf numFmtId="0" fontId="0" fillId="0" borderId="3" xfId="609" applyFont="1" applyFill="1" applyBorder="1" applyAlignment="1">
      <alignment vertical="center" wrapText="1"/>
      <protection/>
    </xf>
    <xf numFmtId="186" fontId="0" fillId="0" borderId="0" xfId="609" applyNumberFormat="1" applyFont="1" applyFill="1">
      <alignment vertical="center"/>
      <protection/>
    </xf>
    <xf numFmtId="205" fontId="0" fillId="0" borderId="0" xfId="609" applyNumberFormat="1" applyFill="1">
      <alignment vertical="center"/>
      <protection/>
    </xf>
    <xf numFmtId="0" fontId="19" fillId="0" borderId="3" xfId="544" applyFont="1" applyBorder="1" applyAlignment="1">
      <alignment horizontal="center" vertical="center" wrapText="1"/>
      <protection/>
    </xf>
    <xf numFmtId="0" fontId="0" fillId="0" borderId="3" xfId="609" applyFont="1" applyFill="1" applyBorder="1">
      <alignment vertical="center"/>
      <protection/>
    </xf>
    <xf numFmtId="0" fontId="0" fillId="0" borderId="3" xfId="609" applyFont="1" applyFill="1" applyBorder="1">
      <alignment vertical="center"/>
      <protection/>
    </xf>
    <xf numFmtId="0" fontId="0" fillId="0" borderId="3" xfId="609" applyFont="1" applyFill="1" applyBorder="1" applyAlignment="1">
      <alignment horizontal="left" vertical="center"/>
      <protection/>
    </xf>
    <xf numFmtId="194" fontId="0" fillId="0" borderId="0" xfId="609" applyNumberFormat="1" applyFont="1" applyFill="1">
      <alignment vertical="center"/>
      <protection/>
    </xf>
    <xf numFmtId="194" fontId="4" fillId="0" borderId="3" xfId="609" applyNumberFormat="1" applyFont="1" applyFill="1" applyBorder="1">
      <alignment vertical="center"/>
      <protection/>
    </xf>
    <xf numFmtId="178" fontId="83" fillId="0" borderId="3" xfId="932" applyNumberFormat="1" applyFont="1" applyFill="1" applyBorder="1" applyAlignment="1">
      <alignment vertical="center"/>
    </xf>
    <xf numFmtId="193" fontId="81" fillId="0" borderId="3" xfId="609" applyNumberFormat="1" applyFont="1" applyFill="1" applyBorder="1" applyAlignment="1">
      <alignment vertical="center"/>
      <protection/>
    </xf>
    <xf numFmtId="194" fontId="4" fillId="0" borderId="3" xfId="609" applyNumberFormat="1" applyFont="1" applyFill="1" applyBorder="1" applyAlignment="1">
      <alignment horizontal="right" vertical="center"/>
      <protection/>
    </xf>
    <xf numFmtId="0" fontId="17" fillId="0" borderId="17" xfId="539" applyFont="1" applyFill="1" applyBorder="1" applyAlignment="1">
      <alignment horizontal="right" vertical="center"/>
      <protection/>
    </xf>
    <xf numFmtId="0" fontId="17" fillId="0" borderId="17" xfId="592" applyFont="1" applyFill="1" applyBorder="1" applyAlignment="1">
      <alignment horizontal="right" vertical="center"/>
      <protection/>
    </xf>
    <xf numFmtId="200" fontId="0" fillId="0" borderId="0" xfId="604" applyNumberFormat="1" applyFont="1" applyFill="1" applyAlignment="1">
      <alignment horizontal="right" vertical="center"/>
      <protection/>
    </xf>
    <xf numFmtId="0" fontId="52" fillId="0" borderId="0" xfId="545" applyFont="1" applyFill="1" applyAlignment="1">
      <alignment horizontal="center" vertical="center"/>
      <protection/>
    </xf>
    <xf numFmtId="0" fontId="19" fillId="0" borderId="18" xfId="609" applyFont="1" applyFill="1" applyBorder="1" applyAlignment="1">
      <alignment horizontal="center" vertical="center" wrapText="1"/>
      <protection/>
    </xf>
  </cellXfs>
  <cellStyles count="104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2 4" xfId="20"/>
    <cellStyle name="20% - 强调文字颜色 1 2 5" xfId="21"/>
    <cellStyle name="20% - 强调文字颜色 1 3" xfId="22"/>
    <cellStyle name="20% - 强调文字颜色 1 3 2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2 5" xfId="30"/>
    <cellStyle name="20% - 强调文字颜色 2 3" xfId="31"/>
    <cellStyle name="20% - 强调文字颜色 2 3 2" xfId="32"/>
    <cellStyle name="20% - 强调文字颜色 2 4" xfId="33"/>
    <cellStyle name="20% - 强调文字颜色 3" xfId="34"/>
    <cellStyle name="20% - 强调文字颜色 3 2" xfId="35"/>
    <cellStyle name="20% - 强调文字颜色 3 2 2" xfId="36"/>
    <cellStyle name="20% - 强调文字颜色 3 2 3" xfId="37"/>
    <cellStyle name="20% - 强调文字颜色 3 2 4" xfId="38"/>
    <cellStyle name="20% - 强调文字颜色 3 2 5" xfId="39"/>
    <cellStyle name="20% - 强调文字颜色 3 3" xfId="40"/>
    <cellStyle name="20% - 强调文字颜色 3 3 2" xfId="41"/>
    <cellStyle name="20% - 强调文字颜色 3 4" xfId="42"/>
    <cellStyle name="20% - 强调文字颜色 4" xfId="43"/>
    <cellStyle name="20% - 强调文字颜色 4 2" xfId="44"/>
    <cellStyle name="20% - 强调文字颜色 4 2 2" xfId="45"/>
    <cellStyle name="20% - 强调文字颜色 4 2 3" xfId="46"/>
    <cellStyle name="20% - 强调文字颜色 4 2 4" xfId="47"/>
    <cellStyle name="20% - 强调文字颜色 4 2 5" xfId="48"/>
    <cellStyle name="20% - 强调文字颜色 4 3" xfId="49"/>
    <cellStyle name="20% - 强调文字颜色 4 3 2" xfId="50"/>
    <cellStyle name="20% - 强调文字颜色 4 4" xfId="51"/>
    <cellStyle name="20% - 强调文字颜色 5" xfId="52"/>
    <cellStyle name="20% - 强调文字颜色 5 2" xfId="53"/>
    <cellStyle name="20% - 强调文字颜色 5 2 2" xfId="54"/>
    <cellStyle name="20% - 强调文字颜色 5 2 3" xfId="55"/>
    <cellStyle name="20% - 强调文字颜色 5 2 4" xfId="56"/>
    <cellStyle name="20% - 强调文字颜色 5 2 5" xfId="57"/>
    <cellStyle name="20% - 强调文字颜色 5 3" xfId="58"/>
    <cellStyle name="20% - 强调文字颜色 5 3 2" xfId="59"/>
    <cellStyle name="20% - 强调文字颜色 6" xfId="60"/>
    <cellStyle name="20% - 强调文字颜色 6 2" xfId="61"/>
    <cellStyle name="20% - 强调文字颜色 6 2 2" xfId="62"/>
    <cellStyle name="20% - 强调文字颜色 6 2 3" xfId="63"/>
    <cellStyle name="20% - 强调文字颜色 6 2 4" xfId="64"/>
    <cellStyle name="20% - 强调文字颜色 6 2 5" xfId="65"/>
    <cellStyle name="20% - 强调文字颜色 6 3" xfId="66"/>
    <cellStyle name="20% - 强调文字颜色 6 3 2" xfId="67"/>
    <cellStyle name="20% - 着色 1" xfId="68"/>
    <cellStyle name="20% - 着色 2" xfId="69"/>
    <cellStyle name="20% - 着色 3" xfId="70"/>
    <cellStyle name="20% - 着色 4" xfId="71"/>
    <cellStyle name="20% - 着色 5" xfId="72"/>
    <cellStyle name="20% - 着色 6" xfId="73"/>
    <cellStyle name="40% - 强调文字颜色 1" xfId="74"/>
    <cellStyle name="40% - 强调文字颜色 1 2" xfId="75"/>
    <cellStyle name="40% - 强调文字颜色 1 2 2" xfId="76"/>
    <cellStyle name="40% - 强调文字颜色 1 2 3" xfId="77"/>
    <cellStyle name="40% - 强调文字颜色 1 2 4" xfId="78"/>
    <cellStyle name="40% - 强调文字颜色 1 2 5" xfId="79"/>
    <cellStyle name="40% - 强调文字颜色 1 3" xfId="80"/>
    <cellStyle name="40% - 强调文字颜色 1 3 2" xfId="81"/>
    <cellStyle name="40% - 强调文字颜色 1 4" xfId="82"/>
    <cellStyle name="40% - 强调文字颜色 2" xfId="83"/>
    <cellStyle name="40% - 强调文字颜色 2 2" xfId="84"/>
    <cellStyle name="40% - 强调文字颜色 2 2 2" xfId="85"/>
    <cellStyle name="40% - 强调文字颜色 2 2 3" xfId="86"/>
    <cellStyle name="40% - 强调文字颜色 2 2 4" xfId="87"/>
    <cellStyle name="40% - 强调文字颜色 2 2 5" xfId="88"/>
    <cellStyle name="40% - 强调文字颜色 2 3" xfId="89"/>
    <cellStyle name="40% - 强调文字颜色 2 3 2" xfId="90"/>
    <cellStyle name="40% - 强调文字颜色 3" xfId="91"/>
    <cellStyle name="40% - 强调文字颜色 3 2" xfId="92"/>
    <cellStyle name="40% - 强调文字颜色 3 2 2" xfId="93"/>
    <cellStyle name="40% - 强调文字颜色 3 2 3" xfId="94"/>
    <cellStyle name="40% - 强调文字颜色 3 2 4" xfId="95"/>
    <cellStyle name="40% - 强调文字颜色 3 2 5" xfId="96"/>
    <cellStyle name="40% - 强调文字颜色 3 3" xfId="97"/>
    <cellStyle name="40% - 强调文字颜色 3 3 2" xfId="98"/>
    <cellStyle name="40% - 强调文字颜色 3 4" xfId="99"/>
    <cellStyle name="40% - 强调文字颜色 4" xfId="100"/>
    <cellStyle name="40% - 强调文字颜色 4 2" xfId="101"/>
    <cellStyle name="40% - 强调文字颜色 4 2 2" xfId="102"/>
    <cellStyle name="40% - 强调文字颜色 4 2 3" xfId="103"/>
    <cellStyle name="40% - 强调文字颜色 4 2 4" xfId="104"/>
    <cellStyle name="40% - 强调文字颜色 4 2 5" xfId="105"/>
    <cellStyle name="40% - 强调文字颜色 4 3" xfId="106"/>
    <cellStyle name="40% - 强调文字颜色 4 3 2" xfId="107"/>
    <cellStyle name="40% - 强调文字颜色 4 4" xfId="108"/>
    <cellStyle name="40% - 强调文字颜色 5" xfId="109"/>
    <cellStyle name="40% - 强调文字颜色 5 2" xfId="110"/>
    <cellStyle name="40% - 强调文字颜色 5 2 2" xfId="111"/>
    <cellStyle name="40% - 强调文字颜色 5 2 3" xfId="112"/>
    <cellStyle name="40% - 强调文字颜色 5 2 4" xfId="113"/>
    <cellStyle name="40% - 强调文字颜色 5 2 5" xfId="114"/>
    <cellStyle name="40% - 强调文字颜色 5 3" xfId="115"/>
    <cellStyle name="40% - 强调文字颜色 5 3 2" xfId="116"/>
    <cellStyle name="40% - 强调文字颜色 6" xfId="117"/>
    <cellStyle name="40% - 强调文字颜色 6 2" xfId="118"/>
    <cellStyle name="40% - 强调文字颜色 6 2 2" xfId="119"/>
    <cellStyle name="40% - 强调文字颜色 6 2 3" xfId="120"/>
    <cellStyle name="40% - 强调文字颜色 6 2 4" xfId="121"/>
    <cellStyle name="40% - 强调文字颜色 6 2 5" xfId="122"/>
    <cellStyle name="40% - 强调文字颜色 6 3" xfId="123"/>
    <cellStyle name="40% - 强调文字颜色 6 3 2" xfId="124"/>
    <cellStyle name="40% - 强调文字颜色 6 4" xfId="125"/>
    <cellStyle name="40% - 着色 1" xfId="126"/>
    <cellStyle name="40% - 着色 2" xfId="127"/>
    <cellStyle name="40% - 着色 3" xfId="128"/>
    <cellStyle name="40% - 着色 4" xfId="129"/>
    <cellStyle name="40% - 着色 5" xfId="130"/>
    <cellStyle name="40% - 着色 6" xfId="131"/>
    <cellStyle name="60% - 强调文字颜色 1" xfId="132"/>
    <cellStyle name="60% - 强调文字颜色 1 2" xfId="133"/>
    <cellStyle name="60% - 强调文字颜色 1 2 2" xfId="134"/>
    <cellStyle name="60% - 强调文字颜色 1 2 3" xfId="135"/>
    <cellStyle name="60% - 强调文字颜色 1 2 4" xfId="136"/>
    <cellStyle name="60% - 强调文字颜色 1 3" xfId="137"/>
    <cellStyle name="60% - 强调文字颜色 1 3 2" xfId="138"/>
    <cellStyle name="60% - 强调文字颜色 1 4" xfId="139"/>
    <cellStyle name="60% - 强调文字颜色 2" xfId="140"/>
    <cellStyle name="60% - 强调文字颜色 2 2" xfId="141"/>
    <cellStyle name="60% - 强调文字颜色 2 2 2" xfId="142"/>
    <cellStyle name="60% - 强调文字颜色 2 2 3" xfId="143"/>
    <cellStyle name="60% - 强调文字颜色 2 2 4" xfId="144"/>
    <cellStyle name="60% - 强调文字颜色 2 3" xfId="145"/>
    <cellStyle name="60% - 强调文字颜色 2 3 2" xfId="146"/>
    <cellStyle name="60% - 强调文字颜色 3" xfId="147"/>
    <cellStyle name="60% - 强调文字颜色 3 2" xfId="148"/>
    <cellStyle name="60% - 强调文字颜色 3 2 2" xfId="149"/>
    <cellStyle name="60% - 强调文字颜色 3 2 3" xfId="150"/>
    <cellStyle name="60% - 强调文字颜色 3 2 4" xfId="151"/>
    <cellStyle name="60% - 强调文字颜色 3 3" xfId="152"/>
    <cellStyle name="60% - 强调文字颜色 3 3 2" xfId="153"/>
    <cellStyle name="60% - 强调文字颜色 3 4" xfId="154"/>
    <cellStyle name="60% - 强调文字颜色 4" xfId="155"/>
    <cellStyle name="60% - 强调文字颜色 4 2" xfId="156"/>
    <cellStyle name="60% - 强调文字颜色 4 2 2" xfId="157"/>
    <cellStyle name="60% - 强调文字颜色 4 2 3" xfId="158"/>
    <cellStyle name="60% - 强调文字颜色 4 2 4" xfId="159"/>
    <cellStyle name="60% - 强调文字颜色 4 3" xfId="160"/>
    <cellStyle name="60% - 强调文字颜色 4 3 2" xfId="161"/>
    <cellStyle name="60% - 强调文字颜色 4 4" xfId="162"/>
    <cellStyle name="60% - 强调文字颜色 5" xfId="163"/>
    <cellStyle name="60% - 强调文字颜色 5 2" xfId="164"/>
    <cellStyle name="60% - 强调文字颜色 5 2 2" xfId="165"/>
    <cellStyle name="60% - 强调文字颜色 5 2 3" xfId="166"/>
    <cellStyle name="60% - 强调文字颜色 5 2 4" xfId="167"/>
    <cellStyle name="60% - 强调文字颜色 5 3" xfId="168"/>
    <cellStyle name="60% - 强调文字颜色 5 3 2" xfId="169"/>
    <cellStyle name="60% - 强调文字颜色 6" xfId="170"/>
    <cellStyle name="60% - 强调文字颜色 6 2" xfId="171"/>
    <cellStyle name="60% - 强调文字颜色 6 2 2" xfId="172"/>
    <cellStyle name="60% - 强调文字颜色 6 2 3" xfId="173"/>
    <cellStyle name="60% - 强调文字颜色 6 2 4" xfId="174"/>
    <cellStyle name="60% - 强调文字颜色 6 3" xfId="175"/>
    <cellStyle name="60% - 强调文字颜色 6 3 2" xfId="176"/>
    <cellStyle name="60% - 强调文字颜色 6 4" xfId="177"/>
    <cellStyle name="60% - 着色 1" xfId="178"/>
    <cellStyle name="60% - 着色 2" xfId="179"/>
    <cellStyle name="60% - 着色 3" xfId="180"/>
    <cellStyle name="60% - 着色 4" xfId="181"/>
    <cellStyle name="60% - 着色 5" xfId="182"/>
    <cellStyle name="60% - 着色 6" xfId="183"/>
    <cellStyle name="Accent1" xfId="184"/>
    <cellStyle name="Accent1 - 20%" xfId="185"/>
    <cellStyle name="Accent1 - 40%" xfId="186"/>
    <cellStyle name="Accent1 - 60%" xfId="187"/>
    <cellStyle name="Accent1_基金汇总" xfId="188"/>
    <cellStyle name="Accent2" xfId="189"/>
    <cellStyle name="Accent2 - 20%" xfId="190"/>
    <cellStyle name="Accent2 - 40%" xfId="191"/>
    <cellStyle name="Accent2 - 60%" xfId="192"/>
    <cellStyle name="Accent2_基金汇总" xfId="193"/>
    <cellStyle name="Accent3" xfId="194"/>
    <cellStyle name="Accent3 - 20%" xfId="195"/>
    <cellStyle name="Accent3 - 40%" xfId="196"/>
    <cellStyle name="Accent3 - 60%" xfId="197"/>
    <cellStyle name="Accent3_基金汇总" xfId="198"/>
    <cellStyle name="Accent4" xfId="199"/>
    <cellStyle name="Accent4 - 20%" xfId="200"/>
    <cellStyle name="Accent4 - 40%" xfId="201"/>
    <cellStyle name="Accent4 - 60%" xfId="202"/>
    <cellStyle name="Accent4_基金汇总" xfId="203"/>
    <cellStyle name="Accent5" xfId="204"/>
    <cellStyle name="Accent5 - 20%" xfId="205"/>
    <cellStyle name="Accent5 - 40%" xfId="206"/>
    <cellStyle name="Accent5 - 60%" xfId="207"/>
    <cellStyle name="Accent5_基金汇总" xfId="208"/>
    <cellStyle name="Accent6" xfId="209"/>
    <cellStyle name="Accent6 - 20%" xfId="210"/>
    <cellStyle name="Accent6 - 40%" xfId="211"/>
    <cellStyle name="Accent6 - 60%" xfId="212"/>
    <cellStyle name="Accent6_基金汇总" xfId="213"/>
    <cellStyle name="Calc Currency (0)" xfId="214"/>
    <cellStyle name="Comma [0]" xfId="215"/>
    <cellStyle name="comma zerodec" xfId="216"/>
    <cellStyle name="Comma_1995" xfId="217"/>
    <cellStyle name="Currency [0]" xfId="218"/>
    <cellStyle name="Currency_1995" xfId="219"/>
    <cellStyle name="Currency1" xfId="220"/>
    <cellStyle name="Date" xfId="221"/>
    <cellStyle name="Dollar (zero dec)" xfId="222"/>
    <cellStyle name="Fixed" xfId="223"/>
    <cellStyle name="Grey" xfId="224"/>
    <cellStyle name="Header1" xfId="225"/>
    <cellStyle name="Header2" xfId="226"/>
    <cellStyle name="HEADING1" xfId="227"/>
    <cellStyle name="HEADING2" xfId="228"/>
    <cellStyle name="Input [yellow]" xfId="229"/>
    <cellStyle name="no dec" xfId="230"/>
    <cellStyle name="Norma,_laroux_4_营业在建 (2)_E21" xfId="231"/>
    <cellStyle name="Normal - Style1" xfId="232"/>
    <cellStyle name="Normal_#10-Headcount" xfId="233"/>
    <cellStyle name="Percent [2]" xfId="234"/>
    <cellStyle name="Percent_laroux" xfId="235"/>
    <cellStyle name="Total" xfId="236"/>
    <cellStyle name="Percent" xfId="237"/>
    <cellStyle name="百分比 2" xfId="238"/>
    <cellStyle name="百分比 2 2" xfId="239"/>
    <cellStyle name="百分比 3" xfId="240"/>
    <cellStyle name="标题" xfId="241"/>
    <cellStyle name="标题 1" xfId="242"/>
    <cellStyle name="标题 1 2" xfId="243"/>
    <cellStyle name="标题 1 2 2" xfId="244"/>
    <cellStyle name="标题 1 2 3" xfId="245"/>
    <cellStyle name="标题 1 2_1.3日 2017年预算草案 - 副本" xfId="246"/>
    <cellStyle name="标题 1 3" xfId="247"/>
    <cellStyle name="标题 1 3 2" xfId="248"/>
    <cellStyle name="标题 1 3_1.3日 2017年预算草案 - 副本" xfId="249"/>
    <cellStyle name="标题 1 4" xfId="250"/>
    <cellStyle name="标题 2" xfId="251"/>
    <cellStyle name="标题 2 2" xfId="252"/>
    <cellStyle name="标题 2 2 2" xfId="253"/>
    <cellStyle name="标题 2 2 3" xfId="254"/>
    <cellStyle name="标题 2 2_1.3日 2017年预算草案 - 副本" xfId="255"/>
    <cellStyle name="标题 2 3" xfId="256"/>
    <cellStyle name="标题 2 3 2" xfId="257"/>
    <cellStyle name="标题 2 3_1.3日 2017年预算草案 - 副本" xfId="258"/>
    <cellStyle name="标题 2 4" xfId="259"/>
    <cellStyle name="标题 3" xfId="260"/>
    <cellStyle name="标题 3 2" xfId="261"/>
    <cellStyle name="标题 3 2 2" xfId="262"/>
    <cellStyle name="标题 3 2 3" xfId="263"/>
    <cellStyle name="标题 3 2_1.3日 2017年预算草案 - 副本" xfId="264"/>
    <cellStyle name="标题 3 3" xfId="265"/>
    <cellStyle name="标题 3 3 2" xfId="266"/>
    <cellStyle name="标题 3 3_1.3日 2017年预算草案 - 副本" xfId="267"/>
    <cellStyle name="标题 3 4" xfId="268"/>
    <cellStyle name="标题 4" xfId="269"/>
    <cellStyle name="标题 4 2" xfId="270"/>
    <cellStyle name="标题 4 2 2" xfId="271"/>
    <cellStyle name="标题 4 2 3" xfId="272"/>
    <cellStyle name="标题 4 3" xfId="273"/>
    <cellStyle name="标题 4 3 2" xfId="274"/>
    <cellStyle name="标题 4 4" xfId="275"/>
    <cellStyle name="标题 5" xfId="276"/>
    <cellStyle name="标题 5 2" xfId="277"/>
    <cellStyle name="标题 5 3" xfId="278"/>
    <cellStyle name="标题 6" xfId="279"/>
    <cellStyle name="标题 6 2" xfId="280"/>
    <cellStyle name="标题 7" xfId="281"/>
    <cellStyle name="表标题" xfId="282"/>
    <cellStyle name="差" xfId="283"/>
    <cellStyle name="差 2" xfId="284"/>
    <cellStyle name="差 2 2" xfId="285"/>
    <cellStyle name="差 2 3" xfId="286"/>
    <cellStyle name="差 2 4" xfId="287"/>
    <cellStyle name="差 3" xfId="288"/>
    <cellStyle name="差 3 2" xfId="289"/>
    <cellStyle name="差 3 3" xfId="290"/>
    <cellStyle name="差_20 2007年河南结算单" xfId="291"/>
    <cellStyle name="差_20 2007年河南结算单 2" xfId="292"/>
    <cellStyle name="差_20 2007年河南结算单_2017年预算草案（债务）" xfId="293"/>
    <cellStyle name="差_20 2007年河南结算单_基金汇总" xfId="294"/>
    <cellStyle name="差_20 2007年河南结算单_收入汇总" xfId="295"/>
    <cellStyle name="差_20 2007年河南结算单_支出汇总" xfId="296"/>
    <cellStyle name="差_2007结算与财力(6.2)" xfId="297"/>
    <cellStyle name="差_2007结算与财力(6.2)_基金汇总" xfId="298"/>
    <cellStyle name="差_2007结算与财力(6.2)_收入汇总" xfId="299"/>
    <cellStyle name="差_2007结算与财力(6.2)_支出汇总" xfId="300"/>
    <cellStyle name="差_2007年结算已定项目对账单" xfId="301"/>
    <cellStyle name="差_2007年结算已定项目对账单 2" xfId="302"/>
    <cellStyle name="差_2007年结算已定项目对账单_2017年预算草案（债务）" xfId="303"/>
    <cellStyle name="差_2007年结算已定项目对账单_基金汇总" xfId="304"/>
    <cellStyle name="差_2007年结算已定项目对账单_收入汇总" xfId="305"/>
    <cellStyle name="差_2007年结算已定项目对账单_支出汇总" xfId="306"/>
    <cellStyle name="差_2007年中央财政与河南省财政年终决算结算单" xfId="307"/>
    <cellStyle name="差_2007年中央财政与河南省财政年终决算结算单 2" xfId="308"/>
    <cellStyle name="差_2007年中央财政与河南省财政年终决算结算单_2017年预算草案（债务）" xfId="309"/>
    <cellStyle name="差_2007年中央财政与河南省财政年终决算结算单_基金汇总" xfId="310"/>
    <cellStyle name="差_2007年中央财政与河南省财政年终决算结算单_收入汇总" xfId="311"/>
    <cellStyle name="差_2007年中央财政与河南省财政年终决算结算单_支出汇总" xfId="312"/>
    <cellStyle name="差_2008年财政收支预算草案(1.4)" xfId="313"/>
    <cellStyle name="差_2008年财政收支预算草案(1.4) 2" xfId="314"/>
    <cellStyle name="差_2008年财政收支预算草案(1.4)_2017年预算草案（债务）" xfId="315"/>
    <cellStyle name="差_2008年财政收支预算草案(1.4)_基金汇总" xfId="316"/>
    <cellStyle name="差_2008年财政收支预算草案(1.4)_收入汇总" xfId="317"/>
    <cellStyle name="差_2008年财政收支预算草案(1.4)_支出汇总" xfId="318"/>
    <cellStyle name="差_2009年财力测算情况11.19" xfId="319"/>
    <cellStyle name="差_2009年财力测算情况11.19_基金汇总" xfId="320"/>
    <cellStyle name="差_2009年财力测算情况11.19_收入汇总" xfId="321"/>
    <cellStyle name="差_2009年财力测算情况11.19_支出汇总" xfId="322"/>
    <cellStyle name="差_2009年结算（最终）" xfId="323"/>
    <cellStyle name="差_2009年结算（最终）_基金汇总" xfId="324"/>
    <cellStyle name="差_2009年结算（最终）_收入汇总" xfId="325"/>
    <cellStyle name="差_2009年结算（最终）_支出汇总" xfId="326"/>
    <cellStyle name="差_2010年收入预测表（20091218)）" xfId="327"/>
    <cellStyle name="差_2010年收入预测表（20091218)）_基金汇总" xfId="328"/>
    <cellStyle name="差_2010年收入预测表（20091218)）_收入汇总" xfId="329"/>
    <cellStyle name="差_2010年收入预测表（20091218)）_支出汇总" xfId="330"/>
    <cellStyle name="差_2010年收入预测表（20091219)）" xfId="331"/>
    <cellStyle name="差_2010年收入预测表（20091219)）_基金汇总" xfId="332"/>
    <cellStyle name="差_2010年收入预测表（20091219)）_收入汇总" xfId="333"/>
    <cellStyle name="差_2010年收入预测表（20091219)）_支出汇总" xfId="334"/>
    <cellStyle name="差_2010年收入预测表（20091230)）" xfId="335"/>
    <cellStyle name="差_2010年收入预测表（20091230)）_基金汇总" xfId="336"/>
    <cellStyle name="差_2010年收入预测表（20091230)）_收入汇总" xfId="337"/>
    <cellStyle name="差_2010年收入预测表（20091230)）_支出汇总" xfId="338"/>
    <cellStyle name="差_2010省级行政性收费专项收入批复" xfId="339"/>
    <cellStyle name="差_2010省级行政性收费专项收入批复_基金汇总" xfId="340"/>
    <cellStyle name="差_2010省级行政性收费专项收入批复_收入汇总" xfId="341"/>
    <cellStyle name="差_2010省级行政性收费专项收入批复_支出汇总" xfId="342"/>
    <cellStyle name="差_20111127汇报附表（8张）" xfId="343"/>
    <cellStyle name="差_20111127汇报附表（8张）_基金汇总" xfId="344"/>
    <cellStyle name="差_20111127汇报附表（8张）_收入汇总" xfId="345"/>
    <cellStyle name="差_20111127汇报附表（8张）_支出汇总" xfId="346"/>
    <cellStyle name="差_2011年全省及省级预计2011-12-12" xfId="347"/>
    <cellStyle name="差_2011年全省及省级预计2011-12-12_基金汇总" xfId="348"/>
    <cellStyle name="差_2011年全省及省级预计2011-12-12_收入汇总" xfId="349"/>
    <cellStyle name="差_2011年全省及省级预计2011-12-12_支出汇总" xfId="350"/>
    <cellStyle name="差_2011年预算表格2010.12.9" xfId="351"/>
    <cellStyle name="差_2011年预算表格2010.12.9 2" xfId="352"/>
    <cellStyle name="差_2011年预算表格2010.12.9_2017年预算草案（债务）" xfId="353"/>
    <cellStyle name="差_2011年预算表格2010.12.9_基金汇总" xfId="354"/>
    <cellStyle name="差_2011年预算表格2010.12.9_收入汇总" xfId="355"/>
    <cellStyle name="差_2011年预算表格2010.12.9_支出汇总" xfId="356"/>
    <cellStyle name="差_2011年预算大表11-26" xfId="357"/>
    <cellStyle name="差_2011年预算大表11-26 2" xfId="358"/>
    <cellStyle name="差_2011年预算大表11-26_2017年预算草案（债务）" xfId="359"/>
    <cellStyle name="差_2011年预算大表11-26_基金汇总" xfId="360"/>
    <cellStyle name="差_2011年预算大表11-26_收入汇总" xfId="361"/>
    <cellStyle name="差_2011年预算大表11-26_支出汇总" xfId="362"/>
    <cellStyle name="差_2012年省级一般预算收入计划" xfId="363"/>
    <cellStyle name="差_20160105省级2016年预算情况表（最新）" xfId="364"/>
    <cellStyle name="差_20160105省级2016年预算情况表（最新） 2" xfId="365"/>
    <cellStyle name="差_20160105省级2016年预算情况表（最新）_2017年预算草案（债务）" xfId="366"/>
    <cellStyle name="差_20160105省级2016年预算情况表（最新）_基金汇总" xfId="367"/>
    <cellStyle name="差_20160105省级2016年预算情况表（最新）_收入汇总" xfId="368"/>
    <cellStyle name="差_20160105省级2016年预算情况表（最新）_支出汇总" xfId="369"/>
    <cellStyle name="差_2016-2017全省国资预算" xfId="370"/>
    <cellStyle name="差_2016年财政专项清理表" xfId="371"/>
    <cellStyle name="差_20170103省级2017年预算情况表" xfId="372"/>
    <cellStyle name="差_2017年预算草案（债务）" xfId="373"/>
    <cellStyle name="差_Book1" xfId="374"/>
    <cellStyle name="差_Book1_基金汇总" xfId="375"/>
    <cellStyle name="差_Book1_收入汇总" xfId="376"/>
    <cellStyle name="差_Book1_支出汇总" xfId="377"/>
    <cellStyle name="差_Xl0000068" xfId="378"/>
    <cellStyle name="差_Xl0000068 2" xfId="379"/>
    <cellStyle name="差_Xl0000068_2017年预算草案（债务）" xfId="380"/>
    <cellStyle name="差_Xl0000068_基金汇总" xfId="381"/>
    <cellStyle name="差_Xl0000068_收入汇总" xfId="382"/>
    <cellStyle name="差_Xl0000068_支出汇总" xfId="383"/>
    <cellStyle name="差_Xl0000071" xfId="384"/>
    <cellStyle name="差_Xl0000071 2" xfId="385"/>
    <cellStyle name="差_Xl0000071_2017年预算草案（债务）" xfId="386"/>
    <cellStyle name="差_Xl0000071_基金汇总" xfId="387"/>
    <cellStyle name="差_Xl0000071_收入汇总" xfId="388"/>
    <cellStyle name="差_Xl0000071_支出汇总" xfId="389"/>
    <cellStyle name="差_财政厅编制用表（2011年报省人大）" xfId="390"/>
    <cellStyle name="差_财政厅编制用表（2011年报省人大） 2" xfId="391"/>
    <cellStyle name="差_财政厅编制用表（2011年报省人大）_2017年预算草案（债务）" xfId="392"/>
    <cellStyle name="差_财政厅编制用表（2011年报省人大）_基金汇总" xfId="393"/>
    <cellStyle name="差_财政厅编制用表（2011年报省人大）_收入汇总" xfId="394"/>
    <cellStyle name="差_财政厅编制用表（2011年报省人大）_支出汇总" xfId="395"/>
    <cellStyle name="差_国有资本经营预算（2011年报省人大）" xfId="396"/>
    <cellStyle name="差_国有资本经营预算（2011年报省人大） 2" xfId="397"/>
    <cellStyle name="差_国有资本经营预算（2011年报省人大）_2017年预算草案（债务）" xfId="398"/>
    <cellStyle name="差_国有资本经营预算（2011年报省人大）_基金汇总" xfId="399"/>
    <cellStyle name="差_国有资本经营预算（2011年报省人大）_收入汇总" xfId="400"/>
    <cellStyle name="差_国有资本经营预算（2011年报省人大）_支出汇总" xfId="401"/>
    <cellStyle name="差_河南省----2009-05-21（补充数据）" xfId="402"/>
    <cellStyle name="差_河南省----2009-05-21（补充数据） 2" xfId="403"/>
    <cellStyle name="差_河南省----2009-05-21（补充数据）_2017年预算草案（债务）" xfId="404"/>
    <cellStyle name="差_河南省----2009-05-21（补充数据）_基金汇总" xfId="405"/>
    <cellStyle name="差_河南省----2009-05-21（补充数据）_收入汇总" xfId="406"/>
    <cellStyle name="差_河南省----2009-05-21（补充数据）_支出汇总" xfId="407"/>
    <cellStyle name="差_基金安排表" xfId="408"/>
    <cellStyle name="差_基金汇总" xfId="409"/>
    <cellStyle name="差_津补贴保障测算(5.21)" xfId="410"/>
    <cellStyle name="差_津补贴保障测算(5.21)_基金汇总" xfId="411"/>
    <cellStyle name="差_津补贴保障测算(5.21)_收入汇总" xfId="412"/>
    <cellStyle name="差_津补贴保障测算(5.21)_支出汇总" xfId="413"/>
    <cellStyle name="差_商品交易所2006--2008年税收" xfId="414"/>
    <cellStyle name="差_商品交易所2006--2008年税收 2" xfId="415"/>
    <cellStyle name="差_商品交易所2006--2008年税收_2017年预算草案（债务）" xfId="416"/>
    <cellStyle name="差_商品交易所2006--2008年税收_基金汇总" xfId="417"/>
    <cellStyle name="差_商品交易所2006--2008年税收_收入汇总" xfId="418"/>
    <cellStyle name="差_商品交易所2006--2008年税收_支出汇总" xfId="419"/>
    <cellStyle name="差_省电力2008年 工作表" xfId="420"/>
    <cellStyle name="差_省电力2008年 工作表 2" xfId="421"/>
    <cellStyle name="差_省电力2008年 工作表_2017年预算草案（债务）" xfId="422"/>
    <cellStyle name="差_省电力2008年 工作表_基金汇总" xfId="423"/>
    <cellStyle name="差_省电力2008年 工作表_收入汇总" xfId="424"/>
    <cellStyle name="差_省电力2008年 工作表_支出汇总" xfId="425"/>
    <cellStyle name="差_省级国有资本经营预算表" xfId="426"/>
    <cellStyle name="差_省级明细" xfId="427"/>
    <cellStyle name="差_省级明细 2" xfId="428"/>
    <cellStyle name="差_省级明细_1.3日 2017年预算草案 - 副本" xfId="429"/>
    <cellStyle name="差_省级明细_2016-2017全省国资预算" xfId="430"/>
    <cellStyle name="差_省级明细_2016年预算草案" xfId="431"/>
    <cellStyle name="差_省级明细_2016年预算草案1.13" xfId="432"/>
    <cellStyle name="差_省级明细_2016年预算草案1.13 2" xfId="433"/>
    <cellStyle name="差_省级明细_2016年预算草案1.13_2017年预算草案（债务）" xfId="434"/>
    <cellStyle name="差_省级明细_2016年预算草案1.13_基金汇总" xfId="435"/>
    <cellStyle name="差_省级明细_2016年预算草案1.13_收入汇总" xfId="436"/>
    <cellStyle name="差_省级明细_2016年预算草案1.13_支出汇总" xfId="437"/>
    <cellStyle name="差_省级明细_2017年财政收支预算" xfId="438"/>
    <cellStyle name="差_省级明细_2017年预算草案（债务）" xfId="439"/>
    <cellStyle name="差_省级明细_2017年预算草案1.4" xfId="440"/>
    <cellStyle name="差_省级明细_23" xfId="441"/>
    <cellStyle name="差_省级明细_23 2" xfId="442"/>
    <cellStyle name="差_省级明细_23_2017年预算草案（债务）" xfId="443"/>
    <cellStyle name="差_省级明细_23_基金汇总" xfId="444"/>
    <cellStyle name="差_省级明细_23_收入汇总" xfId="445"/>
    <cellStyle name="差_省级明细_23_支出汇总" xfId="446"/>
    <cellStyle name="差_省级明细_Book1" xfId="447"/>
    <cellStyle name="差_省级明细_Book1 2" xfId="448"/>
    <cellStyle name="差_省级明细_Book1_2017年预算草案（债务）" xfId="449"/>
    <cellStyle name="差_省级明细_Book1_基金汇总" xfId="450"/>
    <cellStyle name="差_省级明细_Book1_收入汇总" xfId="451"/>
    <cellStyle name="差_省级明细_Book1_支出汇总" xfId="452"/>
    <cellStyle name="差_省级明细_Book3" xfId="453"/>
    <cellStyle name="差_省级明细_Xl0000068" xfId="454"/>
    <cellStyle name="差_省级明细_Xl0000068 2" xfId="455"/>
    <cellStyle name="差_省级明细_Xl0000068_2017年预算草案（债务）" xfId="456"/>
    <cellStyle name="差_省级明细_Xl0000068_基金汇总" xfId="457"/>
    <cellStyle name="差_省级明细_Xl0000068_收入汇总" xfId="458"/>
    <cellStyle name="差_省级明细_Xl0000068_支出汇总" xfId="459"/>
    <cellStyle name="差_省级明细_Xl0000071" xfId="460"/>
    <cellStyle name="差_省级明细_Xl0000071 2" xfId="461"/>
    <cellStyle name="差_省级明细_Xl0000071_2017年预算草案（债务）" xfId="462"/>
    <cellStyle name="差_省级明细_Xl0000071_基金汇总" xfId="463"/>
    <cellStyle name="差_省级明细_Xl0000071_收入汇总" xfId="464"/>
    <cellStyle name="差_省级明细_Xl0000071_支出汇总" xfId="465"/>
    <cellStyle name="差_省级明细_表六七" xfId="466"/>
    <cellStyle name="差_省级明细_代编表" xfId="467"/>
    <cellStyle name="差_省级明细_代编全省支出预算修改" xfId="468"/>
    <cellStyle name="差_省级明细_代编全省支出预算修改 2" xfId="469"/>
    <cellStyle name="差_省级明细_代编全省支出预算修改_2017年预算草案（债务）" xfId="470"/>
    <cellStyle name="差_省级明细_代编全省支出预算修改_基金汇总" xfId="471"/>
    <cellStyle name="差_省级明细_代编全省支出预算修改_收入汇总" xfId="472"/>
    <cellStyle name="差_省级明细_代编全省支出预算修改_支出汇总" xfId="473"/>
    <cellStyle name="差_省级明细_冬梅3" xfId="474"/>
    <cellStyle name="差_省级明细_冬梅3 2" xfId="475"/>
    <cellStyle name="差_省级明细_冬梅3_2017年预算草案（债务）" xfId="476"/>
    <cellStyle name="差_省级明细_冬梅3_基金汇总" xfId="477"/>
    <cellStyle name="差_省级明细_冬梅3_收入汇总" xfId="478"/>
    <cellStyle name="差_省级明细_冬梅3_支出汇总" xfId="479"/>
    <cellStyle name="差_省级明细_复件 表19（梁蕊发）" xfId="480"/>
    <cellStyle name="差_省级明细_副本1.2" xfId="481"/>
    <cellStyle name="差_省级明细_副本1.2 2" xfId="482"/>
    <cellStyle name="差_省级明细_副本1.2_2017年预算草案（债务）" xfId="483"/>
    <cellStyle name="差_省级明细_副本1.2_基金汇总" xfId="484"/>
    <cellStyle name="差_省级明细_副本1.2_收入汇总" xfId="485"/>
    <cellStyle name="差_省级明细_副本1.2_支出汇总" xfId="486"/>
    <cellStyle name="差_省级明细_副本最新" xfId="487"/>
    <cellStyle name="差_省级明细_副本最新 2" xfId="488"/>
    <cellStyle name="差_省级明细_副本最新_2017年预算草案（债务）" xfId="489"/>
    <cellStyle name="差_省级明细_副本最新_基金汇总" xfId="490"/>
    <cellStyle name="差_省级明细_副本最新_收入汇总" xfId="491"/>
    <cellStyle name="差_省级明细_副本最新_支出汇总" xfId="492"/>
    <cellStyle name="差_省级明细_基金表" xfId="493"/>
    <cellStyle name="差_省级明细_基金汇总" xfId="494"/>
    <cellStyle name="差_省级明细_基金最新" xfId="495"/>
    <cellStyle name="差_省级明细_基金最新 2" xfId="496"/>
    <cellStyle name="差_省级明细_基金最新_2017年预算草案（债务）" xfId="497"/>
    <cellStyle name="差_省级明细_基金最新_基金汇总" xfId="498"/>
    <cellStyle name="差_省级明细_基金最新_收入汇总" xfId="499"/>
    <cellStyle name="差_省级明细_基金最新_支出汇总" xfId="500"/>
    <cellStyle name="差_省级明细_基金最终修改支出" xfId="501"/>
    <cellStyle name="差_省级明细_梁蕊要预算局报人大2017年预算草案" xfId="502"/>
    <cellStyle name="差_省级明细_全省收入代编最新" xfId="503"/>
    <cellStyle name="差_省级明细_全省收入代编最新 2" xfId="504"/>
    <cellStyle name="差_省级明细_全省收入代编最新_2017年预算草案（债务）" xfId="505"/>
    <cellStyle name="差_省级明细_全省收入代编最新_基金汇总" xfId="506"/>
    <cellStyle name="差_省级明细_全省收入代编最新_收入汇总" xfId="507"/>
    <cellStyle name="差_省级明细_全省收入代编最新_支出汇总" xfId="508"/>
    <cellStyle name="差_省级明细_全省预算代编" xfId="509"/>
    <cellStyle name="差_省级明细_全省预算代编 2" xfId="510"/>
    <cellStyle name="差_省级明细_全省预算代编_2017年预算草案（债务）" xfId="511"/>
    <cellStyle name="差_省级明细_全省预算代编_基金汇总" xfId="512"/>
    <cellStyle name="差_省级明细_全省预算代编_收入汇总" xfId="513"/>
    <cellStyle name="差_省级明细_全省预算代编_支出汇总" xfId="514"/>
    <cellStyle name="差_省级明细_社保2017年预算草案1.3" xfId="515"/>
    <cellStyle name="差_省级明细_省级国有资本经营预算表" xfId="516"/>
    <cellStyle name="差_省级明细_收入汇总" xfId="517"/>
    <cellStyle name="差_省级明细_政府性基金人大会表格1稿" xfId="518"/>
    <cellStyle name="差_省级明细_政府性基金人大会表格1稿 2" xfId="519"/>
    <cellStyle name="差_省级明细_政府性基金人大会表格1稿_2017年预算草案（债务）" xfId="520"/>
    <cellStyle name="差_省级明细_政府性基金人大会表格1稿_基金汇总" xfId="521"/>
    <cellStyle name="差_省级明细_政府性基金人大会表格1稿_收入汇总" xfId="522"/>
    <cellStyle name="差_省级明细_政府性基金人大会表格1稿_支出汇总" xfId="523"/>
    <cellStyle name="差_省级明细_支出汇总" xfId="524"/>
    <cellStyle name="差_省属监狱人员级别表(驻外)" xfId="525"/>
    <cellStyle name="差_省属监狱人员级别表(驻外)_基金汇总" xfId="526"/>
    <cellStyle name="差_省属监狱人员级别表(驻外)_收入汇总" xfId="527"/>
    <cellStyle name="差_省属监狱人员级别表(驻外)_支出汇总" xfId="528"/>
    <cellStyle name="差_收入汇总" xfId="529"/>
    <cellStyle name="差_支出汇总" xfId="530"/>
    <cellStyle name="常规 10" xfId="531"/>
    <cellStyle name="常规 10 2" xfId="532"/>
    <cellStyle name="常规 10_鹤壁市开发区2017年相关数据统计表报市局" xfId="533"/>
    <cellStyle name="常规 11" xfId="534"/>
    <cellStyle name="常规 11 2" xfId="535"/>
    <cellStyle name="常规 11 3" xfId="536"/>
    <cellStyle name="常规 11_鹤壁市开发区2017年相关数据统计表报市局" xfId="537"/>
    <cellStyle name="常规 12" xfId="538"/>
    <cellStyle name="常规 13" xfId="539"/>
    <cellStyle name="常规 13 2" xfId="540"/>
    <cellStyle name="常规 13_2017年预算草案（债务）" xfId="541"/>
    <cellStyle name="常规 14" xfId="542"/>
    <cellStyle name="常规 15" xfId="543"/>
    <cellStyle name="常规 15 2" xfId="544"/>
    <cellStyle name="常规 15_1.3日 2017年预算草案 - 副本" xfId="545"/>
    <cellStyle name="常规 15_2017年财政收支预算" xfId="546"/>
    <cellStyle name="常规 16" xfId="547"/>
    <cellStyle name="常规 17" xfId="548"/>
    <cellStyle name="常规 18" xfId="549"/>
    <cellStyle name="常规 2" xfId="550"/>
    <cellStyle name="常规 2 2" xfId="551"/>
    <cellStyle name="常规 2 2 2" xfId="552"/>
    <cellStyle name="常规 2 2 3" xfId="553"/>
    <cellStyle name="常规 2 2 4" xfId="554"/>
    <cellStyle name="常规 2 3" xfId="555"/>
    <cellStyle name="常规 2 3 2" xfId="556"/>
    <cellStyle name="常规 2 4" xfId="557"/>
    <cellStyle name="常规 2 5" xfId="558"/>
    <cellStyle name="常规 2 6" xfId="559"/>
    <cellStyle name="常规 2 7" xfId="560"/>
    <cellStyle name="常规 2_2009年结算（最终）" xfId="561"/>
    <cellStyle name="常规 23 2" xfId="562"/>
    <cellStyle name="常规 29" xfId="563"/>
    <cellStyle name="常规 3" xfId="564"/>
    <cellStyle name="常规 3 2" xfId="565"/>
    <cellStyle name="常规 3 2 2" xfId="566"/>
    <cellStyle name="常规 3 3" xfId="567"/>
    <cellStyle name="常规 3 4" xfId="568"/>
    <cellStyle name="常规 3 5" xfId="569"/>
    <cellStyle name="常规 4" xfId="570"/>
    <cellStyle name="常规 4 2" xfId="571"/>
    <cellStyle name="常规 4 2 2" xfId="572"/>
    <cellStyle name="常规 4 3" xfId="573"/>
    <cellStyle name="常规 4 4" xfId="574"/>
    <cellStyle name="常规 4 5" xfId="575"/>
    <cellStyle name="常规 4 6" xfId="576"/>
    <cellStyle name="常规 5" xfId="577"/>
    <cellStyle name="常规 5 2" xfId="578"/>
    <cellStyle name="常规 5 3" xfId="579"/>
    <cellStyle name="常规 5 4" xfId="580"/>
    <cellStyle name="常规 6" xfId="581"/>
    <cellStyle name="常规 6 2" xfId="582"/>
    <cellStyle name="常规 6 3" xfId="583"/>
    <cellStyle name="常规 6 4" xfId="584"/>
    <cellStyle name="常规 6_1.3日 2017年预算草案 - 副本" xfId="585"/>
    <cellStyle name="常规 7" xfId="586"/>
    <cellStyle name="常规 7 2" xfId="587"/>
    <cellStyle name="常规 7 3" xfId="588"/>
    <cellStyle name="常规 8" xfId="589"/>
    <cellStyle name="常规 9" xfId="590"/>
    <cellStyle name="常规 9 2" xfId="591"/>
    <cellStyle name="常规_2007基金预算" xfId="592"/>
    <cellStyle name="常规_2007基金预算 2" xfId="593"/>
    <cellStyle name="常规_2007年安阳市北关区预算表" xfId="594"/>
    <cellStyle name="常规_2010年收入财力预测（20101011） 2" xfId="595"/>
    <cellStyle name="常规_2010年收入财力预测（20101011）_全省社会保险基金 2" xfId="596"/>
    <cellStyle name="常规_2010年预算大表" xfId="597"/>
    <cellStyle name="常规_2012年国有资本经营预算收支总表" xfId="598"/>
    <cellStyle name="常规_2012年国有资本经营预算收支总表 2" xfId="599"/>
    <cellStyle name="常规_2012年基金收支预算草案12" xfId="600"/>
    <cellStyle name="常规_2012年基金收支预算草案12 2" xfId="601"/>
    <cellStyle name="常规_2014年公共财政支出预算表（到项级科目）" xfId="602"/>
    <cellStyle name="常规_2016年全省社会保险基金收支预算表细化" xfId="603"/>
    <cellStyle name="常规_2016年省本级社会保险基金收支预算表细化" xfId="604"/>
    <cellStyle name="常规_20170103省级2017年预算情况表" xfId="605"/>
    <cellStyle name="常规_EE70A06373940074E0430A0804CB0074" xfId="606"/>
    <cellStyle name="常规_Xl0000068" xfId="607"/>
    <cellStyle name="常规_Xl0000068 2" xfId="608"/>
    <cellStyle name="常规_附件：2012年出口退税基数及超基数上解情况表" xfId="609"/>
    <cellStyle name="常规_河南省2011年度财政总决算生成表20120425" xfId="610"/>
    <cellStyle name="常规_全省社会保险基金" xfId="611"/>
    <cellStyle name="常规_提供表" xfId="612"/>
    <cellStyle name="超级链接" xfId="613"/>
    <cellStyle name="Hyperlink" xfId="614"/>
    <cellStyle name="分级显示行_1_13区汇总" xfId="615"/>
    <cellStyle name="归盒啦_95" xfId="616"/>
    <cellStyle name="好" xfId="617"/>
    <cellStyle name="好 2" xfId="618"/>
    <cellStyle name="好 2 2" xfId="619"/>
    <cellStyle name="好 2 3" xfId="620"/>
    <cellStyle name="好 2 4" xfId="621"/>
    <cellStyle name="好 3" xfId="622"/>
    <cellStyle name="好 3 2" xfId="623"/>
    <cellStyle name="好 3 3" xfId="624"/>
    <cellStyle name="好_20 2007年河南结算单" xfId="625"/>
    <cellStyle name="好_20 2007年河南结算单 2" xfId="626"/>
    <cellStyle name="好_20 2007年河南结算单_2017年预算草案（债务）" xfId="627"/>
    <cellStyle name="好_20 2007年河南结算单_基金汇总" xfId="628"/>
    <cellStyle name="好_20 2007年河南结算单_收入汇总" xfId="629"/>
    <cellStyle name="好_20 2007年河南结算单_支出汇总" xfId="630"/>
    <cellStyle name="好_2007结算与财力(6.2)" xfId="631"/>
    <cellStyle name="好_2007结算与财力(6.2)_基金汇总" xfId="632"/>
    <cellStyle name="好_2007结算与财力(6.2)_收入汇总" xfId="633"/>
    <cellStyle name="好_2007结算与财力(6.2)_支出汇总" xfId="634"/>
    <cellStyle name="好_2007年结算已定项目对账单" xfId="635"/>
    <cellStyle name="好_2007年结算已定项目对账单 2" xfId="636"/>
    <cellStyle name="好_2007年结算已定项目对账单_2017年预算草案（债务）" xfId="637"/>
    <cellStyle name="好_2007年结算已定项目对账单_基金汇总" xfId="638"/>
    <cellStyle name="好_2007年结算已定项目对账单_收入汇总" xfId="639"/>
    <cellStyle name="好_2007年结算已定项目对账单_支出汇总" xfId="640"/>
    <cellStyle name="好_2007年中央财政与河南省财政年终决算结算单" xfId="641"/>
    <cellStyle name="好_2007年中央财政与河南省财政年终决算结算单 2" xfId="642"/>
    <cellStyle name="好_2007年中央财政与河南省财政年终决算结算单_2017年预算草案（债务）" xfId="643"/>
    <cellStyle name="好_2007年中央财政与河南省财政年终决算结算单_基金汇总" xfId="644"/>
    <cellStyle name="好_2007年中央财政与河南省财政年终决算结算单_收入汇总" xfId="645"/>
    <cellStyle name="好_2007年中央财政与河南省财政年终决算结算单_支出汇总" xfId="646"/>
    <cellStyle name="好_2008年财政收支预算草案(1.4)" xfId="647"/>
    <cellStyle name="好_2008年财政收支预算草案(1.4) 2" xfId="648"/>
    <cellStyle name="好_2008年财政收支预算草案(1.4)_2017年预算草案（债务）" xfId="649"/>
    <cellStyle name="好_2008年财政收支预算草案(1.4)_基金汇总" xfId="650"/>
    <cellStyle name="好_2008年财政收支预算草案(1.4)_收入汇总" xfId="651"/>
    <cellStyle name="好_2008年财政收支预算草案(1.4)_支出汇总" xfId="652"/>
    <cellStyle name="好_2009年财力测算情况11.19" xfId="653"/>
    <cellStyle name="好_2009年财力测算情况11.19_基金汇总" xfId="654"/>
    <cellStyle name="好_2009年财力测算情况11.19_收入汇总" xfId="655"/>
    <cellStyle name="好_2009年财力测算情况11.19_支出汇总" xfId="656"/>
    <cellStyle name="好_2009年结算（最终）" xfId="657"/>
    <cellStyle name="好_2009年结算（最终）_基金汇总" xfId="658"/>
    <cellStyle name="好_2009年结算（最终）_收入汇总" xfId="659"/>
    <cellStyle name="好_2009年结算（最终）_支出汇总" xfId="660"/>
    <cellStyle name="好_2010年收入预测表（20091218)）" xfId="661"/>
    <cellStyle name="好_2010年收入预测表（20091218)）_基金汇总" xfId="662"/>
    <cellStyle name="好_2010年收入预测表（20091218)）_收入汇总" xfId="663"/>
    <cellStyle name="好_2010年收入预测表（20091218)）_支出汇总" xfId="664"/>
    <cellStyle name="好_2010年收入预测表（20091219)）" xfId="665"/>
    <cellStyle name="好_2010年收入预测表（20091219)）_基金汇总" xfId="666"/>
    <cellStyle name="好_2010年收入预测表（20091219)）_收入汇总" xfId="667"/>
    <cellStyle name="好_2010年收入预测表（20091219)）_支出汇总" xfId="668"/>
    <cellStyle name="好_2010年收入预测表（20091230)）" xfId="669"/>
    <cellStyle name="好_2010年收入预测表（20091230)）_基金汇总" xfId="670"/>
    <cellStyle name="好_2010年收入预测表（20091230)）_收入汇总" xfId="671"/>
    <cellStyle name="好_2010年收入预测表（20091230)）_支出汇总" xfId="672"/>
    <cellStyle name="好_2010省级行政性收费专项收入批复" xfId="673"/>
    <cellStyle name="好_2010省级行政性收费专项收入批复_基金汇总" xfId="674"/>
    <cellStyle name="好_2010省级行政性收费专项收入批复_收入汇总" xfId="675"/>
    <cellStyle name="好_2010省级行政性收费专项收入批复_支出汇总" xfId="676"/>
    <cellStyle name="好_20111127汇报附表（8张）" xfId="677"/>
    <cellStyle name="好_20111127汇报附表（8张）_基金汇总" xfId="678"/>
    <cellStyle name="好_20111127汇报附表（8张）_收入汇总" xfId="679"/>
    <cellStyle name="好_20111127汇报附表（8张）_支出汇总" xfId="680"/>
    <cellStyle name="好_2011年全省及省级预计2011-12-12" xfId="681"/>
    <cellStyle name="好_2011年全省及省级预计2011-12-12_基金汇总" xfId="682"/>
    <cellStyle name="好_2011年全省及省级预计2011-12-12_收入汇总" xfId="683"/>
    <cellStyle name="好_2011年全省及省级预计2011-12-12_支出汇总" xfId="684"/>
    <cellStyle name="好_2011年预算表格2010.12.9" xfId="685"/>
    <cellStyle name="好_2011年预算表格2010.12.9 2" xfId="686"/>
    <cellStyle name="好_2011年预算表格2010.12.9_2017年预算草案（债务）" xfId="687"/>
    <cellStyle name="好_2011年预算表格2010.12.9_基金汇总" xfId="688"/>
    <cellStyle name="好_2011年预算表格2010.12.9_收入汇总" xfId="689"/>
    <cellStyle name="好_2011年预算表格2010.12.9_支出汇总" xfId="690"/>
    <cellStyle name="好_2011年预算大表11-26" xfId="691"/>
    <cellStyle name="好_2011年预算大表11-26 2" xfId="692"/>
    <cellStyle name="好_2011年预算大表11-26_2017年预算草案（债务）" xfId="693"/>
    <cellStyle name="好_2011年预算大表11-26_基金汇总" xfId="694"/>
    <cellStyle name="好_2011年预算大表11-26_收入汇总" xfId="695"/>
    <cellStyle name="好_2011年预算大表11-26_支出汇总" xfId="696"/>
    <cellStyle name="好_2012年省级一般预算收入计划" xfId="697"/>
    <cellStyle name="好_20160105省级2016年预算情况表（最新）" xfId="698"/>
    <cellStyle name="好_20160105省级2016年预算情况表（最新） 2" xfId="699"/>
    <cellStyle name="好_20160105省级2016年预算情况表（最新）_2017年预算草案（债务）" xfId="700"/>
    <cellStyle name="好_20160105省级2016年预算情况表（最新）_基金汇总" xfId="701"/>
    <cellStyle name="好_20160105省级2016年预算情况表（最新）_收入汇总" xfId="702"/>
    <cellStyle name="好_20160105省级2016年预算情况表（最新）_支出汇总" xfId="703"/>
    <cellStyle name="好_2016-2017全省国资预算" xfId="704"/>
    <cellStyle name="好_2016年财政专项清理表" xfId="705"/>
    <cellStyle name="好_20170103省级2017年预算情况表" xfId="706"/>
    <cellStyle name="好_2017年预算草案（债务）" xfId="707"/>
    <cellStyle name="好_Book1" xfId="708"/>
    <cellStyle name="好_Book1_基金汇总" xfId="709"/>
    <cellStyle name="好_Book1_收入汇总" xfId="710"/>
    <cellStyle name="好_Book1_支出汇总" xfId="711"/>
    <cellStyle name="好_Xl0000068" xfId="712"/>
    <cellStyle name="好_Xl0000068 2" xfId="713"/>
    <cellStyle name="好_Xl0000068_2017年预算草案（债务）" xfId="714"/>
    <cellStyle name="好_Xl0000068_基金汇总" xfId="715"/>
    <cellStyle name="好_Xl0000068_收入汇总" xfId="716"/>
    <cellStyle name="好_Xl0000068_支出汇总" xfId="717"/>
    <cellStyle name="好_Xl0000071" xfId="718"/>
    <cellStyle name="好_Xl0000071 2" xfId="719"/>
    <cellStyle name="好_Xl0000071_2017年预算草案（债务）" xfId="720"/>
    <cellStyle name="好_Xl0000071_基金汇总" xfId="721"/>
    <cellStyle name="好_Xl0000071_收入汇总" xfId="722"/>
    <cellStyle name="好_Xl0000071_支出汇总" xfId="723"/>
    <cellStyle name="好_财政厅编制用表（2011年报省人大）" xfId="724"/>
    <cellStyle name="好_财政厅编制用表（2011年报省人大） 2" xfId="725"/>
    <cellStyle name="好_财政厅编制用表（2011年报省人大）_2017年预算草案（债务）" xfId="726"/>
    <cellStyle name="好_财政厅编制用表（2011年报省人大）_基金汇总" xfId="727"/>
    <cellStyle name="好_财政厅编制用表（2011年报省人大）_收入汇总" xfId="728"/>
    <cellStyle name="好_财政厅编制用表（2011年报省人大）_支出汇总" xfId="729"/>
    <cellStyle name="好_国有资本经营预算（2011年报省人大）" xfId="730"/>
    <cellStyle name="好_国有资本经营预算（2011年报省人大） 2" xfId="731"/>
    <cellStyle name="好_国有资本经营预算（2011年报省人大）_2017年预算草案（债务）" xfId="732"/>
    <cellStyle name="好_国有资本经营预算（2011年报省人大）_基金汇总" xfId="733"/>
    <cellStyle name="好_国有资本经营预算（2011年报省人大）_收入汇总" xfId="734"/>
    <cellStyle name="好_国有资本经营预算（2011年报省人大）_支出汇总" xfId="735"/>
    <cellStyle name="好_河南省----2009-05-21（补充数据）" xfId="736"/>
    <cellStyle name="好_河南省----2009-05-21（补充数据） 2" xfId="737"/>
    <cellStyle name="好_河南省----2009-05-21（补充数据）_2017年预算草案（债务）" xfId="738"/>
    <cellStyle name="好_河南省----2009-05-21（补充数据）_基金汇总" xfId="739"/>
    <cellStyle name="好_河南省----2009-05-21（补充数据）_收入汇总" xfId="740"/>
    <cellStyle name="好_河南省----2009-05-21（补充数据）_支出汇总" xfId="741"/>
    <cellStyle name="好_基金安排表" xfId="742"/>
    <cellStyle name="好_基金汇总" xfId="743"/>
    <cellStyle name="好_津补贴保障测算(5.21)" xfId="744"/>
    <cellStyle name="好_津补贴保障测算(5.21)_基金汇总" xfId="745"/>
    <cellStyle name="好_津补贴保障测算(5.21)_收入汇总" xfId="746"/>
    <cellStyle name="好_津补贴保障测算(5.21)_支出汇总" xfId="747"/>
    <cellStyle name="好_商品交易所2006--2008年税收" xfId="748"/>
    <cellStyle name="好_商品交易所2006--2008年税收 2" xfId="749"/>
    <cellStyle name="好_商品交易所2006--2008年税收_2017年预算草案（债务）" xfId="750"/>
    <cellStyle name="好_商品交易所2006--2008年税收_基金汇总" xfId="751"/>
    <cellStyle name="好_商品交易所2006--2008年税收_收入汇总" xfId="752"/>
    <cellStyle name="好_商品交易所2006--2008年税收_支出汇总" xfId="753"/>
    <cellStyle name="好_省电力2008年 工作表" xfId="754"/>
    <cellStyle name="好_省电力2008年 工作表 2" xfId="755"/>
    <cellStyle name="好_省电力2008年 工作表_2017年预算草案（债务）" xfId="756"/>
    <cellStyle name="好_省电力2008年 工作表_基金汇总" xfId="757"/>
    <cellStyle name="好_省电力2008年 工作表_收入汇总" xfId="758"/>
    <cellStyle name="好_省电力2008年 工作表_支出汇总" xfId="759"/>
    <cellStyle name="好_省级国有资本经营预算表" xfId="760"/>
    <cellStyle name="好_省级明细" xfId="761"/>
    <cellStyle name="好_省级明细 2" xfId="762"/>
    <cellStyle name="好_省级明细_1.3日 2017年预算草案 - 副本" xfId="763"/>
    <cellStyle name="好_省级明细_2016-2017全省国资预算" xfId="764"/>
    <cellStyle name="好_省级明细_2016年预算草案" xfId="765"/>
    <cellStyle name="好_省级明细_2016年预算草案1.13" xfId="766"/>
    <cellStyle name="好_省级明细_2016年预算草案1.13 2" xfId="767"/>
    <cellStyle name="好_省级明细_2016年预算草案1.13_2017年预算草案（债务）" xfId="768"/>
    <cellStyle name="好_省级明细_2016年预算草案1.13_基金汇总" xfId="769"/>
    <cellStyle name="好_省级明细_2016年预算草案1.13_收入汇总" xfId="770"/>
    <cellStyle name="好_省级明细_2016年预算草案1.13_支出汇总" xfId="771"/>
    <cellStyle name="好_省级明细_2017年财政收支预算" xfId="772"/>
    <cellStyle name="好_省级明细_2017年预算草案（债务）" xfId="773"/>
    <cellStyle name="好_省级明细_2017年预算草案1.4" xfId="774"/>
    <cellStyle name="好_省级明细_23" xfId="775"/>
    <cellStyle name="好_省级明细_23 2" xfId="776"/>
    <cellStyle name="好_省级明细_23_2017年预算草案（债务）" xfId="777"/>
    <cellStyle name="好_省级明细_23_基金汇总" xfId="778"/>
    <cellStyle name="好_省级明细_23_收入汇总" xfId="779"/>
    <cellStyle name="好_省级明细_23_支出汇总" xfId="780"/>
    <cellStyle name="好_省级明细_Book1" xfId="781"/>
    <cellStyle name="好_省级明细_Book1 2" xfId="782"/>
    <cellStyle name="好_省级明细_Book1_2017年预算草案（债务）" xfId="783"/>
    <cellStyle name="好_省级明细_Book1_基金汇总" xfId="784"/>
    <cellStyle name="好_省级明细_Book1_收入汇总" xfId="785"/>
    <cellStyle name="好_省级明细_Book1_支出汇总" xfId="786"/>
    <cellStyle name="好_省级明细_Book3" xfId="787"/>
    <cellStyle name="好_省级明细_Xl0000068" xfId="788"/>
    <cellStyle name="好_省级明细_Xl0000068 2" xfId="789"/>
    <cellStyle name="好_省级明细_Xl0000068_2017年预算草案（债务）" xfId="790"/>
    <cellStyle name="好_省级明细_Xl0000068_基金汇总" xfId="791"/>
    <cellStyle name="好_省级明细_Xl0000068_收入汇总" xfId="792"/>
    <cellStyle name="好_省级明细_Xl0000068_支出汇总" xfId="793"/>
    <cellStyle name="好_省级明细_Xl0000071" xfId="794"/>
    <cellStyle name="好_省级明细_Xl0000071 2" xfId="795"/>
    <cellStyle name="好_省级明细_Xl0000071_2017年预算草案（债务）" xfId="796"/>
    <cellStyle name="好_省级明细_Xl0000071_基金汇总" xfId="797"/>
    <cellStyle name="好_省级明细_Xl0000071_收入汇总" xfId="798"/>
    <cellStyle name="好_省级明细_Xl0000071_支出汇总" xfId="799"/>
    <cellStyle name="好_省级明细_表六七" xfId="800"/>
    <cellStyle name="好_省级明细_代编表" xfId="801"/>
    <cellStyle name="好_省级明细_代编全省支出预算修改" xfId="802"/>
    <cellStyle name="好_省级明细_代编全省支出预算修改 2" xfId="803"/>
    <cellStyle name="好_省级明细_代编全省支出预算修改_2017年预算草案（债务）" xfId="804"/>
    <cellStyle name="好_省级明细_代编全省支出预算修改_基金汇总" xfId="805"/>
    <cellStyle name="好_省级明细_代编全省支出预算修改_收入汇总" xfId="806"/>
    <cellStyle name="好_省级明细_代编全省支出预算修改_支出汇总" xfId="807"/>
    <cellStyle name="好_省级明细_冬梅3" xfId="808"/>
    <cellStyle name="好_省级明细_冬梅3 2" xfId="809"/>
    <cellStyle name="好_省级明细_冬梅3_2017年预算草案（债务）" xfId="810"/>
    <cellStyle name="好_省级明细_冬梅3_基金汇总" xfId="811"/>
    <cellStyle name="好_省级明细_冬梅3_收入汇总" xfId="812"/>
    <cellStyle name="好_省级明细_冬梅3_支出汇总" xfId="813"/>
    <cellStyle name="好_省级明细_复件 表19（梁蕊发）" xfId="814"/>
    <cellStyle name="好_省级明细_副本1.2" xfId="815"/>
    <cellStyle name="好_省级明细_副本1.2 2" xfId="816"/>
    <cellStyle name="好_省级明细_副本1.2_2017年预算草案（债务）" xfId="817"/>
    <cellStyle name="好_省级明细_副本1.2_基金汇总" xfId="818"/>
    <cellStyle name="好_省级明细_副本1.2_收入汇总" xfId="819"/>
    <cellStyle name="好_省级明细_副本1.2_支出汇总" xfId="820"/>
    <cellStyle name="好_省级明细_副本最新" xfId="821"/>
    <cellStyle name="好_省级明细_副本最新 2" xfId="822"/>
    <cellStyle name="好_省级明细_副本最新_2017年预算草案（债务）" xfId="823"/>
    <cellStyle name="好_省级明细_副本最新_基金汇总" xfId="824"/>
    <cellStyle name="好_省级明细_副本最新_收入汇总" xfId="825"/>
    <cellStyle name="好_省级明细_副本最新_支出汇总" xfId="826"/>
    <cellStyle name="好_省级明细_基金表" xfId="827"/>
    <cellStyle name="好_省级明细_基金汇总" xfId="828"/>
    <cellStyle name="好_省级明细_基金最新" xfId="829"/>
    <cellStyle name="好_省级明细_基金最新 2" xfId="830"/>
    <cellStyle name="好_省级明细_基金最新_2017年预算草案（债务）" xfId="831"/>
    <cellStyle name="好_省级明细_基金最新_基金汇总" xfId="832"/>
    <cellStyle name="好_省级明细_基金最新_收入汇总" xfId="833"/>
    <cellStyle name="好_省级明细_基金最新_支出汇总" xfId="834"/>
    <cellStyle name="好_省级明细_基金最终修改支出" xfId="835"/>
    <cellStyle name="好_省级明细_梁蕊要预算局报人大2017年预算草案" xfId="836"/>
    <cellStyle name="好_省级明细_全省收入代编最新" xfId="837"/>
    <cellStyle name="好_省级明细_全省收入代编最新 2" xfId="838"/>
    <cellStyle name="好_省级明细_全省收入代编最新_2017年预算草案（债务）" xfId="839"/>
    <cellStyle name="好_省级明细_全省收入代编最新_基金汇总" xfId="840"/>
    <cellStyle name="好_省级明细_全省收入代编最新_收入汇总" xfId="841"/>
    <cellStyle name="好_省级明细_全省收入代编最新_支出汇总" xfId="842"/>
    <cellStyle name="好_省级明细_全省预算代编" xfId="843"/>
    <cellStyle name="好_省级明细_全省预算代编 2" xfId="844"/>
    <cellStyle name="好_省级明细_全省预算代编_2017年预算草案（债务）" xfId="845"/>
    <cellStyle name="好_省级明细_全省预算代编_基金汇总" xfId="846"/>
    <cellStyle name="好_省级明细_全省预算代编_收入汇总" xfId="847"/>
    <cellStyle name="好_省级明细_全省预算代编_支出汇总" xfId="848"/>
    <cellStyle name="好_省级明细_社保2017年预算草案1.3" xfId="849"/>
    <cellStyle name="好_省级明细_省级国有资本经营预算表" xfId="850"/>
    <cellStyle name="好_省级明细_收入汇总" xfId="851"/>
    <cellStyle name="好_省级明细_政府性基金人大会表格1稿" xfId="852"/>
    <cellStyle name="好_省级明细_政府性基金人大会表格1稿 2" xfId="853"/>
    <cellStyle name="好_省级明细_政府性基金人大会表格1稿_2017年预算草案（债务）" xfId="854"/>
    <cellStyle name="好_省级明细_政府性基金人大会表格1稿_基金汇总" xfId="855"/>
    <cellStyle name="好_省级明细_政府性基金人大会表格1稿_收入汇总" xfId="856"/>
    <cellStyle name="好_省级明细_政府性基金人大会表格1稿_支出汇总" xfId="857"/>
    <cellStyle name="好_省级明细_支出汇总" xfId="858"/>
    <cellStyle name="好_省属监狱人员级别表(驻外)" xfId="859"/>
    <cellStyle name="好_省属监狱人员级别表(驻外)_基金汇总" xfId="860"/>
    <cellStyle name="好_省属监狱人员级别表(驻外)_收入汇总" xfId="861"/>
    <cellStyle name="好_省属监狱人员级别表(驻外)_支出汇总" xfId="862"/>
    <cellStyle name="好_收入汇总" xfId="863"/>
    <cellStyle name="好_支出汇总" xfId="864"/>
    <cellStyle name="后继超级链接" xfId="865"/>
    <cellStyle name="后继超链接" xfId="866"/>
    <cellStyle name="汇总" xfId="867"/>
    <cellStyle name="汇总 2" xfId="868"/>
    <cellStyle name="汇总 2 2" xfId="869"/>
    <cellStyle name="汇总 2 3" xfId="870"/>
    <cellStyle name="汇总 2 4" xfId="871"/>
    <cellStyle name="汇总 2_1.3日 2017年预算草案 - 副本" xfId="872"/>
    <cellStyle name="汇总 3" xfId="873"/>
    <cellStyle name="汇总 3 2" xfId="874"/>
    <cellStyle name="汇总 3_1.3日 2017年预算草案 - 副本" xfId="875"/>
    <cellStyle name="汇总 4" xfId="876"/>
    <cellStyle name="Currency" xfId="877"/>
    <cellStyle name="货币 2" xfId="878"/>
    <cellStyle name="Currency [0]" xfId="879"/>
    <cellStyle name="计算" xfId="880"/>
    <cellStyle name="计算 2" xfId="881"/>
    <cellStyle name="计算 2 2" xfId="882"/>
    <cellStyle name="计算 2 3" xfId="883"/>
    <cellStyle name="计算 2 4" xfId="884"/>
    <cellStyle name="计算 2_1.3日 2017年预算草案 - 副本" xfId="885"/>
    <cellStyle name="计算 3" xfId="886"/>
    <cellStyle name="计算 3 2" xfId="887"/>
    <cellStyle name="计算 3_1.3日 2017年预算草案 - 副本" xfId="888"/>
    <cellStyle name="计算 4" xfId="889"/>
    <cellStyle name="检查单元格" xfId="890"/>
    <cellStyle name="检查单元格 2" xfId="891"/>
    <cellStyle name="检查单元格 2 2" xfId="892"/>
    <cellStyle name="检查单元格 2 3" xfId="893"/>
    <cellStyle name="检查单元格 2 4" xfId="894"/>
    <cellStyle name="检查单元格 2_1.3日 2017年预算草案 - 副本" xfId="895"/>
    <cellStyle name="检查单元格 3" xfId="896"/>
    <cellStyle name="检查单元格 3 2" xfId="897"/>
    <cellStyle name="检查单元格 3_1.3日 2017年预算草案 - 副本" xfId="898"/>
    <cellStyle name="解释性文本" xfId="899"/>
    <cellStyle name="解释性文本 2" xfId="900"/>
    <cellStyle name="解释性文本 2 2" xfId="901"/>
    <cellStyle name="解释性文本 2 3" xfId="902"/>
    <cellStyle name="解释性文本 3" xfId="903"/>
    <cellStyle name="解释性文本 3 2" xfId="904"/>
    <cellStyle name="警告文本" xfId="905"/>
    <cellStyle name="警告文本 2" xfId="906"/>
    <cellStyle name="警告文本 2 2" xfId="907"/>
    <cellStyle name="警告文本 2 3" xfId="908"/>
    <cellStyle name="警告文本 2 4" xfId="909"/>
    <cellStyle name="警告文本 3" xfId="910"/>
    <cellStyle name="警告文本 3 2" xfId="911"/>
    <cellStyle name="链接单元格" xfId="912"/>
    <cellStyle name="链接单元格 2" xfId="913"/>
    <cellStyle name="链接单元格 2 2" xfId="914"/>
    <cellStyle name="链接单元格 2 3" xfId="915"/>
    <cellStyle name="链接单元格 2_1.3日 2017年预算草案 - 副本" xfId="916"/>
    <cellStyle name="链接单元格 3" xfId="917"/>
    <cellStyle name="链接单元格 3 2" xfId="918"/>
    <cellStyle name="链接单元格 3_1.3日 2017年预算草案 - 副本" xfId="919"/>
    <cellStyle name="霓付 [0]_ +Foil &amp; -FOIL &amp; PAPER" xfId="920"/>
    <cellStyle name="霓付_ +Foil &amp; -FOIL &amp; PAPER" xfId="921"/>
    <cellStyle name="烹拳 [0]_ +Foil &amp; -FOIL &amp; PAPER" xfId="922"/>
    <cellStyle name="烹拳_ +Foil &amp; -FOIL &amp; PAPER" xfId="923"/>
    <cellStyle name="普通_ 白土" xfId="924"/>
    <cellStyle name="千分位[0]_ 白土" xfId="925"/>
    <cellStyle name="千分位_ 白土" xfId="926"/>
    <cellStyle name="千位[0]_(人代会用)" xfId="927"/>
    <cellStyle name="千位_(人代会用)" xfId="928"/>
    <cellStyle name="Comma" xfId="929"/>
    <cellStyle name="千位分隔 2" xfId="930"/>
    <cellStyle name="千位分隔 2 2" xfId="931"/>
    <cellStyle name="千位分隔 2 3" xfId="932"/>
    <cellStyle name="千位分隔 3" xfId="933"/>
    <cellStyle name="Comma [0]" xfId="934"/>
    <cellStyle name="千位分隔[0] 2" xfId="935"/>
    <cellStyle name="千位分隔[0] 3" xfId="936"/>
    <cellStyle name="千位分季_新建 Microsoft Excel 工作表" xfId="937"/>
    <cellStyle name="钎霖_4岿角利" xfId="938"/>
    <cellStyle name="强调 1" xfId="939"/>
    <cellStyle name="强调 2" xfId="940"/>
    <cellStyle name="强调 3" xfId="941"/>
    <cellStyle name="强调文字颜色 1" xfId="942"/>
    <cellStyle name="强调文字颜色 1 2" xfId="943"/>
    <cellStyle name="强调文字颜色 1 2 2" xfId="944"/>
    <cellStyle name="强调文字颜色 1 2 3" xfId="945"/>
    <cellStyle name="强调文字颜色 1 2 4" xfId="946"/>
    <cellStyle name="强调文字颜色 1 3" xfId="947"/>
    <cellStyle name="强调文字颜色 1 3 2" xfId="948"/>
    <cellStyle name="强调文字颜色 1 4" xfId="949"/>
    <cellStyle name="强调文字颜色 2" xfId="950"/>
    <cellStyle name="强调文字颜色 2 2" xfId="951"/>
    <cellStyle name="强调文字颜色 2 2 2" xfId="952"/>
    <cellStyle name="强调文字颜色 2 2 3" xfId="953"/>
    <cellStyle name="强调文字颜色 2 2 4" xfId="954"/>
    <cellStyle name="强调文字颜色 2 3" xfId="955"/>
    <cellStyle name="强调文字颜色 2 3 2" xfId="956"/>
    <cellStyle name="强调文字颜色 3" xfId="957"/>
    <cellStyle name="强调文字颜色 3 2" xfId="958"/>
    <cellStyle name="强调文字颜色 3 2 2" xfId="959"/>
    <cellStyle name="强调文字颜色 3 2 3" xfId="960"/>
    <cellStyle name="强调文字颜色 3 2 4" xfId="961"/>
    <cellStyle name="强调文字颜色 3 3" xfId="962"/>
    <cellStyle name="强调文字颜色 3 3 2" xfId="963"/>
    <cellStyle name="强调文字颜色 4" xfId="964"/>
    <cellStyle name="强调文字颜色 4 2" xfId="965"/>
    <cellStyle name="强调文字颜色 4 2 2" xfId="966"/>
    <cellStyle name="强调文字颜色 4 2 3" xfId="967"/>
    <cellStyle name="强调文字颜色 4 2 4" xfId="968"/>
    <cellStyle name="强调文字颜色 4 3" xfId="969"/>
    <cellStyle name="强调文字颜色 4 3 2" xfId="970"/>
    <cellStyle name="强调文字颜色 4 4" xfId="971"/>
    <cellStyle name="强调文字颜色 5" xfId="972"/>
    <cellStyle name="强调文字颜色 5 2" xfId="973"/>
    <cellStyle name="强调文字颜色 5 2 2" xfId="974"/>
    <cellStyle name="强调文字颜色 5 2 3" xfId="975"/>
    <cellStyle name="强调文字颜色 5 2 4" xfId="976"/>
    <cellStyle name="强调文字颜色 5 3" xfId="977"/>
    <cellStyle name="强调文字颜色 5 3 2" xfId="978"/>
    <cellStyle name="强调文字颜色 6" xfId="979"/>
    <cellStyle name="强调文字颜色 6 2" xfId="980"/>
    <cellStyle name="强调文字颜色 6 2 2" xfId="981"/>
    <cellStyle name="强调文字颜色 6 2 3" xfId="982"/>
    <cellStyle name="强调文字颜色 6 2 4" xfId="983"/>
    <cellStyle name="强调文字颜色 6 3" xfId="984"/>
    <cellStyle name="强调文字颜色 6 3 2" xfId="985"/>
    <cellStyle name="适中" xfId="986"/>
    <cellStyle name="适中 2" xfId="987"/>
    <cellStyle name="适中 2 2" xfId="988"/>
    <cellStyle name="适中 2 3" xfId="989"/>
    <cellStyle name="适中 2 4" xfId="990"/>
    <cellStyle name="适中 3" xfId="991"/>
    <cellStyle name="适中 3 2" xfId="992"/>
    <cellStyle name="输出" xfId="993"/>
    <cellStyle name="输出 2" xfId="994"/>
    <cellStyle name="输出 2 2" xfId="995"/>
    <cellStyle name="输出 2 3" xfId="996"/>
    <cellStyle name="输出 2 4" xfId="997"/>
    <cellStyle name="输出 2_1.3日 2017年预算草案 - 副本" xfId="998"/>
    <cellStyle name="输出 3" xfId="999"/>
    <cellStyle name="输出 3 2" xfId="1000"/>
    <cellStyle name="输出 3_1.3日 2017年预算草案 - 副本" xfId="1001"/>
    <cellStyle name="输出 4" xfId="1002"/>
    <cellStyle name="输入" xfId="1003"/>
    <cellStyle name="输入 2" xfId="1004"/>
    <cellStyle name="输入 2 2" xfId="1005"/>
    <cellStyle name="输入 2 3" xfId="1006"/>
    <cellStyle name="输入 2 4" xfId="1007"/>
    <cellStyle name="输入 2_1.3日 2017年预算草案 - 副本" xfId="1008"/>
    <cellStyle name="输入 3" xfId="1009"/>
    <cellStyle name="输入 3 2" xfId="1010"/>
    <cellStyle name="输入 3_1.3日 2017年预算草案 - 副本" xfId="1011"/>
    <cellStyle name="数字" xfId="1012"/>
    <cellStyle name="未定义" xfId="1013"/>
    <cellStyle name="未定义 2" xfId="1014"/>
    <cellStyle name="小数" xfId="1015"/>
    <cellStyle name="样式 1" xfId="1016"/>
    <cellStyle name="样式 1 2" xfId="1017"/>
    <cellStyle name="样式 1_20170103省级2017年预算情况表" xfId="1018"/>
    <cellStyle name="Followed Hyperlink" xfId="1019"/>
    <cellStyle name="着色 1" xfId="1020"/>
    <cellStyle name="着色 2" xfId="1021"/>
    <cellStyle name="着色 3" xfId="1022"/>
    <cellStyle name="着色 4" xfId="1023"/>
    <cellStyle name="着色 5" xfId="1024"/>
    <cellStyle name="着色 6" xfId="1025"/>
    <cellStyle name="注释" xfId="1026"/>
    <cellStyle name="注释 2" xfId="1027"/>
    <cellStyle name="注释 2 2" xfId="1028"/>
    <cellStyle name="注释 2 3" xfId="1029"/>
    <cellStyle name="注释 2 4" xfId="1030"/>
    <cellStyle name="注释 2 5" xfId="1031"/>
    <cellStyle name="注释 2 6" xfId="1032"/>
    <cellStyle name="注释 2_1.3日 2017年预算草案 - 副本" xfId="1033"/>
    <cellStyle name="注释 3" xfId="1034"/>
    <cellStyle name="注释 3 2" xfId="1035"/>
    <cellStyle name="注释 3_1.3日 2017年预算草案 - 副本" xfId="1036"/>
    <cellStyle name="콤마 [0]_BOILER-CO1" xfId="1037"/>
    <cellStyle name="콤마_BOILER-CO1" xfId="1038"/>
    <cellStyle name="통화 [0]_BOILER-CO1" xfId="1039"/>
    <cellStyle name="통화_BOILER-CO1" xfId="1040"/>
    <cellStyle name="표준_0N-HANDLING " xfId="10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&#33609;&#26696;1.11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i\Desktop\&#21103;&#26412;&#34920;&#21313;&#20845;&#22269;&#26377;&#36164;&#26412;&#32463;&#33829;&#39044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i\Desktop\&#21103;&#26412;&#34920;&#21313;&#19971;&#31038;&#20445;&#22522;&#37329;&#39044;&#31639;201704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0465;&#32423;&#36130;&#25919;&#25910;&#2590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年全省收入"/>
      <sheetName val="6.2017全省支出"/>
      <sheetName val="7.2017年省级收入"/>
      <sheetName val="8.2017年省级支出"/>
      <sheetName val="9.2017年省级支出明细"/>
      <sheetName val="10.2017年省级支出总表"/>
      <sheetName val="11.2017年基本支出经济分类"/>
      <sheetName val="12.2017年三公经费"/>
      <sheetName val="13.2017年转移支付(分项目)"/>
      <sheetName val="14.2015-2016年政府一般债务余额情况表"/>
      <sheetName val="15.2016年地方政府一般债务分地区限额表"/>
      <sheetName val="16.2016年全省基金收入"/>
      <sheetName val="17.2016年全省基金支出"/>
      <sheetName val="18.2016省级基金收入"/>
      <sheetName val="19.2016省级基金支出"/>
      <sheetName val="20.2017全省基金"/>
      <sheetName val="21.2017年省级基金收入"/>
      <sheetName val="22.2017年省级基金支出"/>
      <sheetName val="23.2017省级基金支出明细"/>
      <sheetName val="24.2017年政府性基金转移支付表"/>
      <sheetName val="25.2015-2016年政府专项债务余额情况表"/>
      <sheetName val="26.2016年政府专项债务分地区限额表"/>
      <sheetName val="27.2016年全省国有资本"/>
      <sheetName val="28.2016省级国有资本收入"/>
      <sheetName val="29.2016省级国有资本支出执行"/>
      <sheetName val="30.2017全省国有资本收支预算"/>
      <sheetName val="31.2017年省级国有资本经营收支预算表"/>
      <sheetName val="32.2016全省社保收支"/>
      <sheetName val="33.2016省级社保收入"/>
      <sheetName val="34.2016省级社保支出"/>
      <sheetName val="35.2017年全省社保"/>
      <sheetName val="36.2017省级社保"/>
    </sheetNames>
    <sheetDataSet>
      <sheetData sheetId="6">
        <row r="26">
          <cell r="B26">
            <v>45945550</v>
          </cell>
        </row>
      </sheetData>
      <sheetData sheetId="7">
        <row r="47">
          <cell r="B47">
            <v>45945550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.2017年市级国有资本经营收支预算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.2017市级社保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2017年省级收入"/>
      <sheetName val="2.2017年省级支出"/>
      <sheetName val="3.2017年省级支出明细"/>
      <sheetName val="4.2017年基本支出经济分类"/>
      <sheetName val="5.2017年三公经费"/>
      <sheetName val="6.转移支付分项目"/>
      <sheetName val="7.转移支付分市县"/>
      <sheetName val="8.2015-2016年政府一般债务余额情况表"/>
      <sheetName val="9.2016年地方政府一般债务分地区限额表"/>
      <sheetName val="10.2017年省级基金收入"/>
      <sheetName val="11.2017年省级基金支出"/>
      <sheetName val="12.2017省级基金支出明细"/>
      <sheetName val="13.2017年政府性基金转移支付表"/>
      <sheetName val="14.2015-2016年政府专项债务余额情况表"/>
      <sheetName val="15.2016年政府专项债务分地区限额表"/>
      <sheetName val="16.2017年省级国有资本经营收支预算表"/>
      <sheetName val="17.2017省级社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Zeros="0" zoomScalePageLayoutView="0" workbookViewId="0" topLeftCell="A25">
      <selection activeCell="A38" sqref="A38:E39"/>
    </sheetView>
  </sheetViews>
  <sheetFormatPr defaultColWidth="9.00390625" defaultRowHeight="14.25"/>
  <cols>
    <col min="1" max="1" width="32.125" style="48" customWidth="1"/>
    <col min="2" max="3" width="14.875" style="48" customWidth="1"/>
    <col min="4" max="4" width="16.00390625" style="49" customWidth="1"/>
    <col min="5" max="5" width="14.125" style="49" customWidth="1"/>
    <col min="6" max="6" width="9.50390625" style="48" bestFit="1" customWidth="1"/>
    <col min="7" max="7" width="11.625" style="48" bestFit="1" customWidth="1"/>
    <col min="8" max="8" width="10.75390625" style="48" bestFit="1" customWidth="1"/>
    <col min="9" max="16384" width="9.00390625" style="48" customWidth="1"/>
  </cols>
  <sheetData>
    <row r="1" ht="14.25">
      <c r="A1" s="47" t="s">
        <v>68</v>
      </c>
    </row>
    <row r="2" spans="1:5" ht="21" customHeight="1">
      <c r="A2" s="299" t="s">
        <v>712</v>
      </c>
      <c r="B2" s="299"/>
      <c r="C2" s="299"/>
      <c r="D2" s="299"/>
      <c r="E2" s="299"/>
    </row>
    <row r="3" spans="1:5" ht="12.75" customHeight="1">
      <c r="A3" s="50"/>
      <c r="B3" s="50"/>
      <c r="C3" s="50"/>
      <c r="D3" s="51"/>
      <c r="E3" s="55" t="s">
        <v>50</v>
      </c>
    </row>
    <row r="4" spans="1:5" ht="14.25" customHeight="1">
      <c r="A4" s="300" t="s">
        <v>51</v>
      </c>
      <c r="B4" s="301" t="s">
        <v>718</v>
      </c>
      <c r="C4" s="305" t="s">
        <v>719</v>
      </c>
      <c r="D4" s="302" t="s">
        <v>720</v>
      </c>
      <c r="E4" s="303" t="s">
        <v>53</v>
      </c>
    </row>
    <row r="5" spans="1:5" ht="36" customHeight="1">
      <c r="A5" s="300"/>
      <c r="B5" s="301"/>
      <c r="C5" s="306"/>
      <c r="D5" s="302"/>
      <c r="E5" s="304"/>
    </row>
    <row r="6" spans="1:5" s="178" customFormat="1" ht="19.5" customHeight="1">
      <c r="A6" s="165" t="s">
        <v>797</v>
      </c>
      <c r="B6" s="131">
        <f>B7+B19</f>
        <v>4184671</v>
      </c>
      <c r="C6" s="131">
        <f>C7+C19</f>
        <v>3948932</v>
      </c>
      <c r="D6" s="131">
        <f>D7+D19</f>
        <v>4303180</v>
      </c>
      <c r="E6" s="145">
        <f>D6/C6*100</f>
        <v>109</v>
      </c>
    </row>
    <row r="7" spans="1:5" s="122" customFormat="1" ht="19.5" customHeight="1">
      <c r="A7" s="121" t="s">
        <v>54</v>
      </c>
      <c r="B7" s="132">
        <f>SUM(B8:B18)</f>
        <v>2559611</v>
      </c>
      <c r="C7" s="132">
        <f>SUM(C8:C18)</f>
        <v>2323871</v>
      </c>
      <c r="D7" s="132">
        <f>SUM(D8:D18)</f>
        <v>2629500</v>
      </c>
      <c r="E7" s="129">
        <f>D7/C7*100</f>
        <v>113.2</v>
      </c>
    </row>
    <row r="8" spans="1:5" s="122" customFormat="1" ht="19.5" customHeight="1">
      <c r="A8" s="81" t="s">
        <v>79</v>
      </c>
      <c r="B8" s="132">
        <v>658326</v>
      </c>
      <c r="C8" s="133">
        <v>692367</v>
      </c>
      <c r="D8" s="127">
        <v>1153000</v>
      </c>
      <c r="E8" s="129">
        <f>D8/(C8+C9)*100</f>
        <v>112.1</v>
      </c>
    </row>
    <row r="9" spans="1:5" s="122" customFormat="1" ht="19.5" customHeight="1">
      <c r="A9" s="81" t="s">
        <v>80</v>
      </c>
      <c r="B9" s="132">
        <v>606387</v>
      </c>
      <c r="C9" s="133">
        <v>336606</v>
      </c>
      <c r="D9" s="127"/>
      <c r="E9" s="130"/>
    </row>
    <row r="10" spans="1:5" s="122" customFormat="1" ht="19.5" customHeight="1">
      <c r="A10" s="81" t="s">
        <v>81</v>
      </c>
      <c r="B10" s="132">
        <v>635827</v>
      </c>
      <c r="C10" s="133">
        <v>635827</v>
      </c>
      <c r="D10" s="127">
        <v>718000</v>
      </c>
      <c r="E10" s="129">
        <f>D10/C10*100</f>
        <v>112.9</v>
      </c>
    </row>
    <row r="11" spans="1:5" s="122" customFormat="1" ht="19.5" customHeight="1">
      <c r="A11" s="81" t="s">
        <v>82</v>
      </c>
      <c r="B11" s="132">
        <v>183603</v>
      </c>
      <c r="C11" s="133">
        <v>183603</v>
      </c>
      <c r="D11" s="127">
        <v>212000</v>
      </c>
      <c r="E11" s="129">
        <f aca="true" t="shared" si="0" ref="E11:E37">D11/C11*100</f>
        <v>115.5</v>
      </c>
    </row>
    <row r="12" spans="1:5" s="122" customFormat="1" ht="19.5" customHeight="1">
      <c r="A12" s="81" t="s">
        <v>83</v>
      </c>
      <c r="B12" s="132">
        <v>46580</v>
      </c>
      <c r="C12" s="133">
        <v>46580</v>
      </c>
      <c r="D12" s="127">
        <v>53000</v>
      </c>
      <c r="E12" s="129">
        <f t="shared" si="0"/>
        <v>113.8</v>
      </c>
    </row>
    <row r="13" spans="1:5" s="122" customFormat="1" ht="19.5" customHeight="1">
      <c r="A13" s="81" t="s">
        <v>84</v>
      </c>
      <c r="B13" s="132">
        <v>18441</v>
      </c>
      <c r="C13" s="133">
        <v>18441</v>
      </c>
      <c r="D13" s="127">
        <v>22000</v>
      </c>
      <c r="E13" s="129">
        <f t="shared" si="0"/>
        <v>119.3</v>
      </c>
    </row>
    <row r="14" spans="1:5" s="122" customFormat="1" ht="19.5" customHeight="1">
      <c r="A14" s="81" t="s">
        <v>85</v>
      </c>
      <c r="B14" s="132">
        <v>15816</v>
      </c>
      <c r="C14" s="133">
        <v>15816</v>
      </c>
      <c r="D14" s="127">
        <v>17350</v>
      </c>
      <c r="E14" s="129">
        <f t="shared" si="0"/>
        <v>109.7</v>
      </c>
    </row>
    <row r="15" spans="1:5" s="123" customFormat="1" ht="19.5" customHeight="1">
      <c r="A15" s="81" t="s">
        <v>86</v>
      </c>
      <c r="B15" s="132">
        <v>3351</v>
      </c>
      <c r="C15" s="133">
        <v>3351</v>
      </c>
      <c r="D15" s="127">
        <v>4000</v>
      </c>
      <c r="E15" s="129">
        <f t="shared" si="0"/>
        <v>119.4</v>
      </c>
    </row>
    <row r="16" spans="1:5" s="123" customFormat="1" ht="19.5" customHeight="1">
      <c r="A16" s="81" t="s">
        <v>87</v>
      </c>
      <c r="B16" s="132">
        <v>101</v>
      </c>
      <c r="C16" s="132">
        <v>101</v>
      </c>
      <c r="D16" s="127">
        <v>150</v>
      </c>
      <c r="E16" s="129">
        <f t="shared" si="0"/>
        <v>148.5</v>
      </c>
    </row>
    <row r="17" spans="1:6" s="123" customFormat="1" ht="19.5" customHeight="1">
      <c r="A17" s="105" t="s">
        <v>201</v>
      </c>
      <c r="B17" s="132">
        <v>57327</v>
      </c>
      <c r="C17" s="132">
        <v>57327</v>
      </c>
      <c r="D17" s="127">
        <v>66700</v>
      </c>
      <c r="E17" s="129">
        <f t="shared" si="0"/>
        <v>116.4</v>
      </c>
      <c r="F17" s="124"/>
    </row>
    <row r="18" spans="1:6" s="123" customFormat="1" ht="19.5" customHeight="1">
      <c r="A18" s="81" t="s">
        <v>88</v>
      </c>
      <c r="B18" s="132">
        <v>333852</v>
      </c>
      <c r="C18" s="132">
        <v>333852</v>
      </c>
      <c r="D18" s="127">
        <v>383300</v>
      </c>
      <c r="E18" s="129">
        <f t="shared" si="0"/>
        <v>114.8</v>
      </c>
      <c r="F18" s="124"/>
    </row>
    <row r="19" spans="1:5" s="122" customFormat="1" ht="19.5" customHeight="1">
      <c r="A19" s="121" t="s">
        <v>37</v>
      </c>
      <c r="B19" s="132">
        <f>SUM(B20:B27)</f>
        <v>1625060</v>
      </c>
      <c r="C19" s="132">
        <f>SUM(C20:C27)</f>
        <v>1625061</v>
      </c>
      <c r="D19" s="132">
        <f>SUM(D20:D27)</f>
        <v>1673680</v>
      </c>
      <c r="E19" s="129">
        <f t="shared" si="0"/>
        <v>103</v>
      </c>
    </row>
    <row r="20" spans="1:5" s="123" customFormat="1" ht="19.5" customHeight="1">
      <c r="A20" s="106" t="s">
        <v>202</v>
      </c>
      <c r="B20" s="134">
        <v>842064</v>
      </c>
      <c r="C20" s="134">
        <v>842064</v>
      </c>
      <c r="D20" s="132">
        <v>826980</v>
      </c>
      <c r="E20" s="129">
        <f t="shared" si="0"/>
        <v>98.2</v>
      </c>
    </row>
    <row r="21" spans="1:5" s="123" customFormat="1" ht="19.5" customHeight="1">
      <c r="A21" s="106" t="s">
        <v>203</v>
      </c>
      <c r="B21" s="134">
        <v>106018</v>
      </c>
      <c r="C21" s="134">
        <v>106019</v>
      </c>
      <c r="D21" s="132">
        <v>108000</v>
      </c>
      <c r="E21" s="129">
        <f t="shared" si="0"/>
        <v>101.9</v>
      </c>
    </row>
    <row r="22" spans="1:5" s="123" customFormat="1" ht="23.25" customHeight="1">
      <c r="A22" s="106" t="s">
        <v>204</v>
      </c>
      <c r="B22" s="134">
        <v>92378</v>
      </c>
      <c r="C22" s="134">
        <v>92378</v>
      </c>
      <c r="D22" s="132">
        <v>115000</v>
      </c>
      <c r="E22" s="129">
        <f t="shared" si="0"/>
        <v>124.5</v>
      </c>
    </row>
    <row r="23" spans="1:5" s="123" customFormat="1" ht="19.5" customHeight="1">
      <c r="A23" s="106" t="s">
        <v>205</v>
      </c>
      <c r="B23" s="134">
        <v>320746</v>
      </c>
      <c r="C23" s="134">
        <v>320746</v>
      </c>
      <c r="D23" s="132">
        <v>220000</v>
      </c>
      <c r="E23" s="129">
        <f t="shared" si="0"/>
        <v>68.6</v>
      </c>
    </row>
    <row r="24" spans="1:5" s="123" customFormat="1" ht="19.5" customHeight="1">
      <c r="A24" s="106" t="s">
        <v>206</v>
      </c>
      <c r="B24" s="134">
        <v>195609</v>
      </c>
      <c r="C24" s="134">
        <v>195609</v>
      </c>
      <c r="D24" s="132">
        <v>210000</v>
      </c>
      <c r="E24" s="129">
        <f t="shared" si="0"/>
        <v>107.4</v>
      </c>
    </row>
    <row r="25" spans="1:5" s="123" customFormat="1" ht="19.5" customHeight="1">
      <c r="A25" s="107" t="s">
        <v>207</v>
      </c>
      <c r="B25" s="134">
        <v>587</v>
      </c>
      <c r="C25" s="134">
        <v>587</v>
      </c>
      <c r="D25" s="132">
        <v>700</v>
      </c>
      <c r="E25" s="129">
        <f t="shared" si="0"/>
        <v>119.3</v>
      </c>
    </row>
    <row r="26" spans="1:5" s="123" customFormat="1" ht="19.5" customHeight="1">
      <c r="A26" s="107" t="s">
        <v>208</v>
      </c>
      <c r="B26" s="134">
        <v>64784</v>
      </c>
      <c r="C26" s="134">
        <v>64784</v>
      </c>
      <c r="D26" s="132">
        <v>90000</v>
      </c>
      <c r="E26" s="129">
        <f t="shared" si="0"/>
        <v>138.9</v>
      </c>
    </row>
    <row r="27" spans="1:8" s="123" customFormat="1" ht="19.5" customHeight="1">
      <c r="A27" s="106" t="s">
        <v>209</v>
      </c>
      <c r="B27" s="134">
        <v>2874</v>
      </c>
      <c r="C27" s="134">
        <v>2874</v>
      </c>
      <c r="D27" s="132">
        <v>103000</v>
      </c>
      <c r="E27" s="129"/>
      <c r="H27" s="125"/>
    </row>
    <row r="28" spans="1:8" s="120" customFormat="1" ht="19.5" customHeight="1">
      <c r="A28" s="9" t="s">
        <v>89</v>
      </c>
      <c r="B28" s="131">
        <f>SUM(B29:B31)</f>
        <v>3135049</v>
      </c>
      <c r="C28" s="131">
        <f>SUM(C29:C31)</f>
        <v>3135049</v>
      </c>
      <c r="D28" s="131">
        <f>SUM(D29:D31)</f>
        <v>2107634</v>
      </c>
      <c r="E28" s="145">
        <f t="shared" si="0"/>
        <v>67.2</v>
      </c>
      <c r="H28" s="155"/>
    </row>
    <row r="29" spans="1:8" s="123" customFormat="1" ht="19.5" customHeight="1">
      <c r="A29" s="10" t="s">
        <v>55</v>
      </c>
      <c r="B29" s="128">
        <v>740120</v>
      </c>
      <c r="C29" s="128">
        <v>740120</v>
      </c>
      <c r="D29" s="128">
        <v>1040150</v>
      </c>
      <c r="E29" s="129">
        <f t="shared" si="0"/>
        <v>140.5</v>
      </c>
      <c r="G29" s="125"/>
      <c r="H29" s="155"/>
    </row>
    <row r="30" spans="1:8" s="123" customFormat="1" ht="19.5" customHeight="1">
      <c r="A30" s="10" t="s">
        <v>56</v>
      </c>
      <c r="B30" s="128">
        <v>1035133</v>
      </c>
      <c r="C30" s="128">
        <v>1035133</v>
      </c>
      <c r="D30" s="128">
        <v>768342</v>
      </c>
      <c r="E30" s="129">
        <f t="shared" si="0"/>
        <v>74.2</v>
      </c>
      <c r="G30" s="124"/>
      <c r="H30" s="155"/>
    </row>
    <row r="31" spans="1:8" s="123" customFormat="1" ht="19.5" customHeight="1">
      <c r="A31" s="10" t="s">
        <v>57</v>
      </c>
      <c r="B31" s="135">
        <v>1359796</v>
      </c>
      <c r="C31" s="135">
        <v>1359796</v>
      </c>
      <c r="D31" s="135">
        <v>299142</v>
      </c>
      <c r="E31" s="129">
        <f t="shared" si="0"/>
        <v>22</v>
      </c>
      <c r="G31" s="125"/>
      <c r="H31" s="155"/>
    </row>
    <row r="32" spans="1:7" s="123" customFormat="1" ht="19.5" customHeight="1">
      <c r="A32" s="136" t="s">
        <v>722</v>
      </c>
      <c r="B32" s="144">
        <v>1495667</v>
      </c>
      <c r="C32" s="144">
        <v>1495667</v>
      </c>
      <c r="D32" s="144">
        <v>1669861</v>
      </c>
      <c r="E32" s="145">
        <f t="shared" si="0"/>
        <v>111.6</v>
      </c>
      <c r="G32" s="125"/>
    </row>
    <row r="33" spans="1:7" s="123" customFormat="1" ht="19.5" customHeight="1">
      <c r="A33" s="136" t="s">
        <v>723</v>
      </c>
      <c r="B33" s="144">
        <v>490647</v>
      </c>
      <c r="C33" s="144">
        <v>490647</v>
      </c>
      <c r="D33" s="144"/>
      <c r="E33" s="145">
        <f t="shared" si="0"/>
        <v>0</v>
      </c>
      <c r="G33" s="125"/>
    </row>
    <row r="34" spans="1:7" s="123" customFormat="1" ht="19.5" customHeight="1">
      <c r="A34" s="136" t="s">
        <v>724</v>
      </c>
      <c r="B34" s="146">
        <v>1241835</v>
      </c>
      <c r="C34" s="147">
        <v>1241835</v>
      </c>
      <c r="D34" s="144">
        <v>710000</v>
      </c>
      <c r="E34" s="145"/>
      <c r="G34" s="125"/>
    </row>
    <row r="35" spans="1:7" s="123" customFormat="1" ht="19.5" customHeight="1">
      <c r="A35" s="162" t="s">
        <v>725</v>
      </c>
      <c r="B35" s="146">
        <v>3817651</v>
      </c>
      <c r="C35" s="146">
        <v>3817651</v>
      </c>
      <c r="D35" s="144"/>
      <c r="E35" s="145">
        <f t="shared" si="0"/>
        <v>0</v>
      </c>
      <c r="G35" s="125"/>
    </row>
    <row r="36" spans="1:7" s="123" customFormat="1" ht="19.5" customHeight="1">
      <c r="A36" s="136" t="s">
        <v>200</v>
      </c>
      <c r="B36" s="146">
        <v>198609</v>
      </c>
      <c r="C36" s="146">
        <v>198609</v>
      </c>
      <c r="D36" s="147">
        <v>235126</v>
      </c>
      <c r="E36" s="145">
        <f t="shared" si="0"/>
        <v>118.4</v>
      </c>
      <c r="G36" s="125"/>
    </row>
    <row r="37" spans="1:5" s="178" customFormat="1" ht="19.5" customHeight="1">
      <c r="A37" s="179" t="s">
        <v>18</v>
      </c>
      <c r="B37" s="131">
        <f>SUM(B6,B28,B32,B33,B34,B35,B36)</f>
        <v>14564129</v>
      </c>
      <c r="C37" s="131">
        <f>SUM(C6,C28,C32,C33,C34,C35,C36)</f>
        <v>14328390</v>
      </c>
      <c r="D37" s="131">
        <f>SUM(D6,D28,D32,D33,D34,D35,D36)</f>
        <v>9025801</v>
      </c>
      <c r="E37" s="145">
        <f t="shared" si="0"/>
        <v>63</v>
      </c>
    </row>
    <row r="38" spans="1:5" ht="14.25">
      <c r="A38" s="296" t="s">
        <v>721</v>
      </c>
      <c r="B38" s="297"/>
      <c r="C38" s="297"/>
      <c r="D38" s="297"/>
      <c r="E38" s="297"/>
    </row>
    <row r="39" spans="1:5" ht="18" customHeight="1">
      <c r="A39" s="298"/>
      <c r="B39" s="298"/>
      <c r="C39" s="298"/>
      <c r="D39" s="298"/>
      <c r="E39" s="298"/>
    </row>
    <row r="40" spans="1:5" ht="48.75" customHeight="1">
      <c r="A40" s="294"/>
      <c r="B40" s="295"/>
      <c r="C40" s="295"/>
      <c r="D40" s="295"/>
      <c r="E40" s="295"/>
    </row>
    <row r="41" spans="2:3" ht="14.25">
      <c r="B41" s="52"/>
      <c r="C41" s="52"/>
    </row>
    <row r="42" spans="2:5" ht="14.25">
      <c r="B42" s="52"/>
      <c r="C42" s="52"/>
      <c r="D42" s="52"/>
      <c r="E42" s="52"/>
    </row>
    <row r="43" spans="2:3" ht="14.25">
      <c r="B43" s="52"/>
      <c r="C43" s="52"/>
    </row>
    <row r="44" spans="2:3" ht="14.25">
      <c r="B44" s="52"/>
      <c r="C44" s="52"/>
    </row>
  </sheetData>
  <sheetProtection/>
  <mergeCells count="8">
    <mergeCell ref="A40:E40"/>
    <mergeCell ref="A38:E39"/>
    <mergeCell ref="A2:E2"/>
    <mergeCell ref="A4:A5"/>
    <mergeCell ref="B4:B5"/>
    <mergeCell ref="D4:D5"/>
    <mergeCell ref="E4:E5"/>
    <mergeCell ref="C4:C5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D13" sqref="D13"/>
    </sheetView>
  </sheetViews>
  <sheetFormatPr defaultColWidth="9.00390625" defaultRowHeight="21" customHeight="1"/>
  <cols>
    <col min="1" max="1" width="47.875" style="2" customWidth="1"/>
    <col min="2" max="2" width="16.375" style="2" customWidth="1"/>
    <col min="3" max="3" width="14.00390625" style="2" customWidth="1"/>
    <col min="4" max="4" width="13.125" style="2" customWidth="1"/>
    <col min="5" max="16384" width="9.00390625" style="2" customWidth="1"/>
  </cols>
  <sheetData>
    <row r="1" spans="1:2" ht="21" customHeight="1">
      <c r="A1" s="11" t="s">
        <v>75</v>
      </c>
      <c r="B1" s="11"/>
    </row>
    <row r="2" spans="1:4" s="1" customFormat="1" ht="33.75" customHeight="1">
      <c r="A2" s="328" t="s">
        <v>715</v>
      </c>
      <c r="B2" s="328"/>
      <c r="C2" s="328"/>
      <c r="D2" s="328"/>
    </row>
    <row r="3" spans="1:4" s="1" customFormat="1" ht="13.5" customHeight="1">
      <c r="A3" s="14"/>
      <c r="B3" s="14"/>
      <c r="C3" s="14"/>
      <c r="D3" s="8" t="s">
        <v>50</v>
      </c>
    </row>
    <row r="4" spans="1:4" s="1" customFormat="1" ht="46.5" customHeight="1">
      <c r="A4" s="59" t="s">
        <v>39</v>
      </c>
      <c r="B4" s="4" t="s">
        <v>19</v>
      </c>
      <c r="C4" s="4" t="s">
        <v>52</v>
      </c>
      <c r="D4" s="60" t="s">
        <v>20</v>
      </c>
    </row>
    <row r="5" spans="1:4" s="1" customFormat="1" ht="24" customHeight="1">
      <c r="A5" s="161" t="s">
        <v>797</v>
      </c>
      <c r="B5" s="218">
        <f>SUM(B6:B13)</f>
        <v>5426595</v>
      </c>
      <c r="C5" s="218">
        <f>SUM(C6:C13)</f>
        <v>5205126</v>
      </c>
      <c r="D5" s="222">
        <f>IF(B5=0,"",C5/B5*100)</f>
        <v>95.9</v>
      </c>
    </row>
    <row r="6" spans="1:4" s="1" customFormat="1" ht="24" customHeight="1">
      <c r="A6" s="157" t="s">
        <v>773</v>
      </c>
      <c r="B6" s="220">
        <v>32746</v>
      </c>
      <c r="C6" s="220">
        <v>33000</v>
      </c>
      <c r="D6" s="223">
        <f aca="true" t="shared" si="0" ref="D6:D14">IF(B6=0,"",C6/B6*100)</f>
        <v>100.8</v>
      </c>
    </row>
    <row r="7" spans="1:4" s="1" customFormat="1" ht="24" customHeight="1">
      <c r="A7" s="156" t="s">
        <v>774</v>
      </c>
      <c r="B7" s="220">
        <v>18568</v>
      </c>
      <c r="C7" s="220">
        <v>19000</v>
      </c>
      <c r="D7" s="223">
        <f t="shared" si="0"/>
        <v>102.3</v>
      </c>
    </row>
    <row r="8" spans="1:4" s="1" customFormat="1" ht="24" customHeight="1">
      <c r="A8" s="156" t="s">
        <v>775</v>
      </c>
      <c r="B8" s="220">
        <v>122867</v>
      </c>
      <c r="C8" s="220">
        <v>150000</v>
      </c>
      <c r="D8" s="223">
        <f t="shared" si="0"/>
        <v>122.1</v>
      </c>
    </row>
    <row r="9" spans="1:4" s="1" customFormat="1" ht="24" customHeight="1">
      <c r="A9" s="156" t="s">
        <v>776</v>
      </c>
      <c r="B9" s="220">
        <v>8910</v>
      </c>
      <c r="C9" s="220">
        <v>10425</v>
      </c>
      <c r="D9" s="223">
        <f t="shared" si="0"/>
        <v>117</v>
      </c>
    </row>
    <row r="10" spans="1:4" s="1" customFormat="1" ht="24" customHeight="1">
      <c r="A10" s="156" t="s">
        <v>777</v>
      </c>
      <c r="B10" s="220">
        <v>4959023</v>
      </c>
      <c r="C10" s="220">
        <v>4700701</v>
      </c>
      <c r="D10" s="223">
        <f t="shared" si="0"/>
        <v>94.8</v>
      </c>
    </row>
    <row r="11" spans="1:4" ht="24" customHeight="1">
      <c r="A11" s="156" t="s">
        <v>778</v>
      </c>
      <c r="B11" s="220">
        <v>262858</v>
      </c>
      <c r="C11" s="220">
        <v>270000</v>
      </c>
      <c r="D11" s="223">
        <f t="shared" si="0"/>
        <v>102.7</v>
      </c>
    </row>
    <row r="12" spans="1:4" ht="24" customHeight="1">
      <c r="A12" s="156" t="s">
        <v>779</v>
      </c>
      <c r="B12" s="220">
        <v>17702</v>
      </c>
      <c r="C12" s="220">
        <v>18000</v>
      </c>
      <c r="D12" s="223">
        <f t="shared" si="0"/>
        <v>101.7</v>
      </c>
    </row>
    <row r="13" spans="1:4" ht="24" customHeight="1">
      <c r="A13" s="156" t="s">
        <v>780</v>
      </c>
      <c r="B13" s="220">
        <v>3921</v>
      </c>
      <c r="C13" s="220">
        <v>4000</v>
      </c>
      <c r="D13" s="223">
        <f t="shared" si="0"/>
        <v>102</v>
      </c>
    </row>
    <row r="14" spans="1:4" s="216" customFormat="1" ht="24" customHeight="1">
      <c r="A14" s="215" t="s">
        <v>89</v>
      </c>
      <c r="B14" s="219">
        <v>81078</v>
      </c>
      <c r="C14" s="219">
        <v>17050</v>
      </c>
      <c r="D14" s="223">
        <f t="shared" si="0"/>
        <v>21</v>
      </c>
    </row>
    <row r="15" spans="1:4" s="216" customFormat="1" ht="24" customHeight="1">
      <c r="A15" s="215" t="s">
        <v>722</v>
      </c>
      <c r="B15" s="219">
        <v>4992</v>
      </c>
      <c r="C15" s="219"/>
      <c r="D15" s="218"/>
    </row>
    <row r="16" spans="1:4" s="216" customFormat="1" ht="24" customHeight="1">
      <c r="A16" s="215" t="s">
        <v>781</v>
      </c>
      <c r="B16" s="219">
        <v>756001</v>
      </c>
      <c r="C16" s="219">
        <v>942537</v>
      </c>
      <c r="D16" s="222">
        <f>IF(B16=0,"",C16/B16*100)</f>
        <v>124.7</v>
      </c>
    </row>
    <row r="17" spans="1:4" s="216" customFormat="1" ht="24" customHeight="1">
      <c r="A17" s="215" t="s">
        <v>801</v>
      </c>
      <c r="B17" s="219">
        <v>1547390</v>
      </c>
      <c r="C17" s="219"/>
      <c r="D17" s="218"/>
    </row>
    <row r="18" spans="1:4" s="216" customFormat="1" ht="24" customHeight="1">
      <c r="A18" s="215" t="s">
        <v>782</v>
      </c>
      <c r="B18" s="219">
        <v>591</v>
      </c>
      <c r="C18" s="219"/>
      <c r="D18" s="218"/>
    </row>
    <row r="19" spans="1:4" s="216" customFormat="1" ht="24" customHeight="1">
      <c r="A19" s="215" t="s">
        <v>783</v>
      </c>
      <c r="B19" s="219">
        <v>171</v>
      </c>
      <c r="C19" s="219"/>
      <c r="D19" s="218"/>
    </row>
    <row r="20" spans="1:4" ht="24" customHeight="1">
      <c r="A20" s="104"/>
      <c r="B20" s="220"/>
      <c r="C20" s="220"/>
      <c r="D20" s="186"/>
    </row>
    <row r="21" spans="1:4" ht="24" customHeight="1">
      <c r="A21" s="103"/>
      <c r="B21" s="220"/>
      <c r="C21" s="220"/>
      <c r="D21" s="186"/>
    </row>
    <row r="22" spans="1:4" s="216" customFormat="1" ht="24" customHeight="1">
      <c r="A22" s="224" t="s">
        <v>18</v>
      </c>
      <c r="B22" s="221">
        <f>SUM(B5,B14:B19)</f>
        <v>7816818</v>
      </c>
      <c r="C22" s="221">
        <f>SUM(C5,C14:C19)</f>
        <v>6164713</v>
      </c>
      <c r="D22" s="222">
        <f>IF(B22=0,"",C22/B22*100)</f>
        <v>78.9</v>
      </c>
    </row>
  </sheetData>
  <sheetProtection/>
  <mergeCells count="1">
    <mergeCell ref="A2:D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B12" sqref="B12"/>
    </sheetView>
  </sheetViews>
  <sheetFormatPr defaultColWidth="9.00390625" defaultRowHeight="24.75" customHeight="1"/>
  <cols>
    <col min="1" max="1" width="56.125" style="62" customWidth="1"/>
    <col min="2" max="2" width="12.125" style="227" customWidth="1"/>
    <col min="3" max="3" width="12.25390625" style="227" customWidth="1"/>
    <col min="4" max="4" width="12.50390625" style="227" customWidth="1"/>
    <col min="5" max="6" width="11.875" style="227" customWidth="1"/>
    <col min="7" max="16384" width="9.00390625" style="62" customWidth="1"/>
  </cols>
  <sheetData>
    <row r="1" spans="1:6" ht="15.75" customHeight="1">
      <c r="A1" s="74" t="s">
        <v>76</v>
      </c>
      <c r="B1" s="225"/>
      <c r="C1" s="225"/>
      <c r="D1" s="225"/>
      <c r="E1" s="225"/>
      <c r="F1" s="225"/>
    </row>
    <row r="2" spans="1:6" s="63" customFormat="1" ht="21.75" customHeight="1">
      <c r="A2" s="333" t="s">
        <v>238</v>
      </c>
      <c r="B2" s="333"/>
      <c r="C2" s="333"/>
      <c r="D2" s="333"/>
      <c r="E2" s="333"/>
      <c r="F2" s="333"/>
    </row>
    <row r="3" spans="1:6" ht="13.5" customHeight="1">
      <c r="A3" s="24"/>
      <c r="B3" s="226"/>
      <c r="C3" s="226"/>
      <c r="D3" s="226"/>
      <c r="E3" s="228"/>
      <c r="F3" s="228" t="s">
        <v>33</v>
      </c>
    </row>
    <row r="4" spans="1:6" ht="24.75" customHeight="1">
      <c r="A4" s="329" t="s">
        <v>39</v>
      </c>
      <c r="B4" s="331" t="s">
        <v>19</v>
      </c>
      <c r="C4" s="334" t="s">
        <v>36</v>
      </c>
      <c r="D4" s="335"/>
      <c r="E4" s="335"/>
      <c r="F4" s="336"/>
    </row>
    <row r="5" spans="1:6" s="65" customFormat="1" ht="32.25" customHeight="1">
      <c r="A5" s="330"/>
      <c r="B5" s="332"/>
      <c r="C5" s="217" t="s">
        <v>8</v>
      </c>
      <c r="D5" s="217" t="s">
        <v>22</v>
      </c>
      <c r="E5" s="217" t="s">
        <v>869</v>
      </c>
      <c r="F5" s="293" t="s">
        <v>889</v>
      </c>
    </row>
    <row r="6" spans="1:6" ht="21" customHeight="1">
      <c r="A6" s="158" t="s">
        <v>34</v>
      </c>
      <c r="B6" s="220">
        <f>SUM(B7,B10,B17,B19,B21,B24,B26,B29)</f>
        <v>634937</v>
      </c>
      <c r="C6" s="220">
        <f>SUM(C7,C10,C17,C19,C21,C24,C26,C29)</f>
        <v>6147663</v>
      </c>
      <c r="D6" s="220">
        <f>SUM(D7,D10,D17,D19,D21,D24,D26,D29)</f>
        <v>5205126</v>
      </c>
      <c r="E6" s="220">
        <f>SUM(E7,E10,E17,E19,E21,E24,E26,E29)</f>
        <v>942537</v>
      </c>
      <c r="F6" s="220">
        <f>SUM(F7,F10,F17,F19,F21,F24,F26,F29)</f>
        <v>0</v>
      </c>
    </row>
    <row r="7" spans="1:6" ht="21" customHeight="1">
      <c r="A7" s="156" t="s">
        <v>732</v>
      </c>
      <c r="B7" s="220">
        <f>SUM(B8:B9)</f>
        <v>47</v>
      </c>
      <c r="C7" s="220">
        <f>SUM(C8:C9)</f>
        <v>25</v>
      </c>
      <c r="D7" s="220">
        <f>SUM(D8:D9)</f>
        <v>0</v>
      </c>
      <c r="E7" s="220">
        <f>SUM(E8:E9)</f>
        <v>25</v>
      </c>
      <c r="F7" s="220"/>
    </row>
    <row r="8" spans="1:6" ht="21" customHeight="1">
      <c r="A8" s="159" t="s">
        <v>784</v>
      </c>
      <c r="B8" s="220"/>
      <c r="C8" s="220">
        <f>SUM(D8:E8)</f>
        <v>12</v>
      </c>
      <c r="D8" s="220"/>
      <c r="E8" s="220">
        <v>12</v>
      </c>
      <c r="F8" s="220"/>
    </row>
    <row r="9" spans="1:6" ht="21" customHeight="1">
      <c r="A9" s="159" t="s">
        <v>785</v>
      </c>
      <c r="B9" s="220">
        <v>47</v>
      </c>
      <c r="C9" s="220">
        <f>SUM(D9:E9)</f>
        <v>13</v>
      </c>
      <c r="D9" s="220"/>
      <c r="E9" s="220">
        <v>13</v>
      </c>
      <c r="F9" s="220"/>
    </row>
    <row r="10" spans="1:6" ht="21" customHeight="1">
      <c r="A10" s="156" t="s">
        <v>735</v>
      </c>
      <c r="B10" s="220">
        <f>SUM(B11:B16)</f>
        <v>545244</v>
      </c>
      <c r="C10" s="220">
        <f>SUM(C11:C16)</f>
        <v>5972368</v>
      </c>
      <c r="D10" s="220">
        <f>SUM(D11:D16)</f>
        <v>5077126</v>
      </c>
      <c r="E10" s="220">
        <f>SUM(E11:E16)</f>
        <v>895242</v>
      </c>
      <c r="F10" s="220">
        <f>SUM(F11:F16)</f>
        <v>0</v>
      </c>
    </row>
    <row r="11" spans="1:6" ht="21" customHeight="1">
      <c r="A11" s="159" t="s">
        <v>786</v>
      </c>
      <c r="B11" s="220">
        <v>420955</v>
      </c>
      <c r="C11" s="220">
        <f>SUM(D11:E11)</f>
        <v>5412696</v>
      </c>
      <c r="D11" s="220">
        <v>4609701</v>
      </c>
      <c r="E11" s="220">
        <v>802995</v>
      </c>
      <c r="F11" s="220"/>
    </row>
    <row r="12" spans="1:6" ht="21" customHeight="1">
      <c r="A12" s="159" t="s">
        <v>787</v>
      </c>
      <c r="B12" s="220">
        <v>7750</v>
      </c>
      <c r="C12" s="220">
        <f aca="true" t="shared" si="0" ref="C12:C32">SUM(D12:E12)</f>
        <v>23480</v>
      </c>
      <c r="D12" s="220">
        <v>19000</v>
      </c>
      <c r="E12" s="220">
        <v>4480</v>
      </c>
      <c r="F12" s="220"/>
    </row>
    <row r="13" spans="1:6" ht="21" customHeight="1">
      <c r="A13" s="159" t="s">
        <v>788</v>
      </c>
      <c r="B13" s="220"/>
      <c r="C13" s="220">
        <f t="shared" si="0"/>
        <v>174420</v>
      </c>
      <c r="D13" s="220">
        <v>150000</v>
      </c>
      <c r="E13" s="220">
        <v>24420</v>
      </c>
      <c r="F13" s="220"/>
    </row>
    <row r="14" spans="1:6" ht="21" customHeight="1">
      <c r="A14" s="159" t="s">
        <v>789</v>
      </c>
      <c r="B14" s="220"/>
      <c r="C14" s="220">
        <f t="shared" si="0"/>
        <v>12220</v>
      </c>
      <c r="D14" s="220">
        <v>10425</v>
      </c>
      <c r="E14" s="220">
        <v>1795</v>
      </c>
      <c r="F14" s="220"/>
    </row>
    <row r="15" spans="1:6" ht="21" customHeight="1">
      <c r="A15" s="159" t="s">
        <v>790</v>
      </c>
      <c r="B15" s="220">
        <v>116539</v>
      </c>
      <c r="C15" s="220">
        <f t="shared" si="0"/>
        <v>327850</v>
      </c>
      <c r="D15" s="220">
        <v>270000</v>
      </c>
      <c r="E15" s="220">
        <v>57850</v>
      </c>
      <c r="F15" s="220"/>
    </row>
    <row r="16" spans="1:6" ht="21" customHeight="1">
      <c r="A16" s="159" t="s">
        <v>791</v>
      </c>
      <c r="B16" s="220"/>
      <c r="C16" s="220">
        <f t="shared" si="0"/>
        <v>21702</v>
      </c>
      <c r="D16" s="220">
        <v>18000</v>
      </c>
      <c r="E16" s="220">
        <v>3702</v>
      </c>
      <c r="F16" s="220"/>
    </row>
    <row r="17" spans="1:6" ht="21" customHeight="1">
      <c r="A17" s="156" t="s">
        <v>736</v>
      </c>
      <c r="B17" s="220">
        <f>SUM(B18)</f>
        <v>0</v>
      </c>
      <c r="C17" s="220">
        <f>SUM(C18)</f>
        <v>205</v>
      </c>
      <c r="D17" s="220">
        <f>SUM(D18)</f>
        <v>0</v>
      </c>
      <c r="E17" s="220">
        <f>SUM(E18)</f>
        <v>205</v>
      </c>
      <c r="F17" s="220">
        <f>SUM(F18)</f>
        <v>0</v>
      </c>
    </row>
    <row r="18" spans="1:6" ht="21" customHeight="1">
      <c r="A18" s="160" t="s">
        <v>792</v>
      </c>
      <c r="B18" s="220"/>
      <c r="C18" s="220">
        <f t="shared" si="0"/>
        <v>205</v>
      </c>
      <c r="D18" s="220"/>
      <c r="E18" s="220">
        <v>205</v>
      </c>
      <c r="F18" s="220"/>
    </row>
    <row r="19" spans="1:6" ht="21" customHeight="1">
      <c r="A19" s="156" t="s">
        <v>737</v>
      </c>
      <c r="B19" s="220">
        <f>SUM(B20)</f>
        <v>0</v>
      </c>
      <c r="C19" s="220">
        <f>SUM(C20)</f>
        <v>790</v>
      </c>
      <c r="D19" s="220">
        <f>SUM(D20)</f>
        <v>0</v>
      </c>
      <c r="E19" s="220">
        <f>SUM(E20)</f>
        <v>790</v>
      </c>
      <c r="F19" s="220">
        <f>SUM(F20)</f>
        <v>0</v>
      </c>
    </row>
    <row r="20" spans="1:6" ht="21" customHeight="1">
      <c r="A20" s="160" t="s">
        <v>793</v>
      </c>
      <c r="B20" s="220"/>
      <c r="C20" s="220">
        <f t="shared" si="0"/>
        <v>790</v>
      </c>
      <c r="D20" s="220"/>
      <c r="E20" s="220">
        <v>790</v>
      </c>
      <c r="F20" s="220"/>
    </row>
    <row r="21" spans="1:6" ht="21" customHeight="1">
      <c r="A21" s="156" t="s">
        <v>738</v>
      </c>
      <c r="B21" s="220">
        <f>SUM(B22:B23)</f>
        <v>1961</v>
      </c>
      <c r="C21" s="220">
        <f>SUM(C22:C23)</f>
        <v>39660</v>
      </c>
      <c r="D21" s="220">
        <f>SUM(D22:D23)</f>
        <v>33000</v>
      </c>
      <c r="E21" s="220">
        <f>SUM(E22:E23)</f>
        <v>6660</v>
      </c>
      <c r="F21" s="220">
        <f>SUM(F22:F23)</f>
        <v>0</v>
      </c>
    </row>
    <row r="22" spans="1:6" ht="21" customHeight="1">
      <c r="A22" s="160" t="s">
        <v>794</v>
      </c>
      <c r="B22" s="220">
        <v>324</v>
      </c>
      <c r="C22" s="220">
        <f t="shared" si="0"/>
        <v>0</v>
      </c>
      <c r="D22" s="220"/>
      <c r="E22" s="220"/>
      <c r="F22" s="220"/>
    </row>
    <row r="23" spans="1:6" ht="21" customHeight="1">
      <c r="A23" s="160" t="s">
        <v>795</v>
      </c>
      <c r="B23" s="220">
        <v>1637</v>
      </c>
      <c r="C23" s="220">
        <f t="shared" si="0"/>
        <v>39660</v>
      </c>
      <c r="D23" s="220">
        <v>33000</v>
      </c>
      <c r="E23" s="220">
        <v>6660</v>
      </c>
      <c r="F23" s="220"/>
    </row>
    <row r="24" spans="1:6" ht="21" customHeight="1">
      <c r="A24" s="156" t="s">
        <v>739</v>
      </c>
      <c r="B24" s="220">
        <f>SUM(B25)</f>
        <v>0</v>
      </c>
      <c r="C24" s="220">
        <f>SUM(C25)</f>
        <v>373</v>
      </c>
      <c r="D24" s="220">
        <f>SUM(D25)</f>
        <v>0</v>
      </c>
      <c r="E24" s="220">
        <f>SUM(E25)</f>
        <v>373</v>
      </c>
      <c r="F24" s="220">
        <f>SUM(F25)</f>
        <v>0</v>
      </c>
    </row>
    <row r="25" spans="1:6" ht="21" customHeight="1">
      <c r="A25" s="160" t="s">
        <v>796</v>
      </c>
      <c r="B25" s="220"/>
      <c r="C25" s="220">
        <f t="shared" si="0"/>
        <v>373</v>
      </c>
      <c r="D25" s="220"/>
      <c r="E25" s="220">
        <v>373</v>
      </c>
      <c r="F25" s="220"/>
    </row>
    <row r="26" spans="1:6" ht="21" customHeight="1">
      <c r="A26" s="156" t="s">
        <v>747</v>
      </c>
      <c r="B26" s="220">
        <f>SUM(B27:B28)</f>
        <v>18382</v>
      </c>
      <c r="C26" s="220">
        <f>SUM(C27:C28)</f>
        <v>43242</v>
      </c>
      <c r="D26" s="220">
        <f>SUM(D27:D28)</f>
        <v>4000</v>
      </c>
      <c r="E26" s="220">
        <f>SUM(E27:E28)</f>
        <v>39242</v>
      </c>
      <c r="F26" s="220">
        <f>SUM(F27:F28)</f>
        <v>0</v>
      </c>
    </row>
    <row r="27" spans="1:6" ht="21" customHeight="1">
      <c r="A27" s="160" t="s">
        <v>32</v>
      </c>
      <c r="B27" s="220">
        <v>2146</v>
      </c>
      <c r="C27" s="220">
        <f t="shared" si="0"/>
        <v>4000</v>
      </c>
      <c r="D27" s="220">
        <v>4000</v>
      </c>
      <c r="E27" s="220"/>
      <c r="F27" s="220"/>
    </row>
    <row r="28" spans="1:6" ht="21" customHeight="1">
      <c r="A28" s="160" t="s">
        <v>282</v>
      </c>
      <c r="B28" s="220">
        <v>16236</v>
      </c>
      <c r="C28" s="220">
        <f t="shared" si="0"/>
        <v>39242</v>
      </c>
      <c r="D28" s="220"/>
      <c r="E28" s="220">
        <v>39242</v>
      </c>
      <c r="F28" s="220"/>
    </row>
    <row r="29" spans="1:6" ht="21" customHeight="1">
      <c r="A29" s="156" t="s">
        <v>746</v>
      </c>
      <c r="B29" s="220">
        <v>69303</v>
      </c>
      <c r="C29" s="220">
        <f t="shared" si="0"/>
        <v>91000</v>
      </c>
      <c r="D29" s="220">
        <v>91000</v>
      </c>
      <c r="E29" s="220"/>
      <c r="F29" s="220"/>
    </row>
    <row r="30" spans="1:6" ht="21" customHeight="1">
      <c r="A30" s="163" t="s">
        <v>748</v>
      </c>
      <c r="B30" s="220">
        <v>1468</v>
      </c>
      <c r="C30" s="220">
        <f t="shared" si="0"/>
        <v>0</v>
      </c>
      <c r="D30" s="220"/>
      <c r="E30" s="220"/>
      <c r="F30" s="220"/>
    </row>
    <row r="31" spans="1:6" ht="21" customHeight="1">
      <c r="A31" s="163" t="s">
        <v>749</v>
      </c>
      <c r="B31" s="220">
        <v>4313236</v>
      </c>
      <c r="C31" s="220">
        <f>SUM(D31:F31)</f>
        <v>17050</v>
      </c>
      <c r="D31" s="220"/>
      <c r="E31" s="220"/>
      <c r="F31" s="220">
        <v>17050</v>
      </c>
    </row>
    <row r="32" spans="1:6" ht="21" customHeight="1">
      <c r="A32" s="163" t="s">
        <v>798</v>
      </c>
      <c r="B32" s="220">
        <v>181493</v>
      </c>
      <c r="C32" s="220">
        <f t="shared" si="0"/>
        <v>0</v>
      </c>
      <c r="D32" s="220"/>
      <c r="E32" s="220"/>
      <c r="F32" s="220"/>
    </row>
    <row r="33" spans="1:6" ht="21" customHeight="1">
      <c r="A33" s="163" t="s">
        <v>805</v>
      </c>
      <c r="B33" s="220">
        <v>1315870</v>
      </c>
      <c r="C33" s="220"/>
      <c r="D33" s="220"/>
      <c r="E33" s="220"/>
      <c r="F33" s="220"/>
    </row>
    <row r="34" spans="1:6" ht="21" customHeight="1">
      <c r="A34" s="163" t="s">
        <v>799</v>
      </c>
      <c r="B34" s="220">
        <v>427277</v>
      </c>
      <c r="C34" s="220"/>
      <c r="D34" s="220"/>
      <c r="E34" s="220"/>
      <c r="F34" s="220"/>
    </row>
    <row r="35" spans="1:6" ht="21" customHeight="1">
      <c r="A35" s="163" t="s">
        <v>800</v>
      </c>
      <c r="B35" s="220">
        <v>942537</v>
      </c>
      <c r="C35" s="220"/>
      <c r="D35" s="220"/>
      <c r="E35" s="220"/>
      <c r="F35" s="220"/>
    </row>
    <row r="36" spans="1:6" ht="21" customHeight="1">
      <c r="A36" s="163"/>
      <c r="B36" s="220"/>
      <c r="C36" s="220"/>
      <c r="D36" s="220"/>
      <c r="E36" s="220"/>
      <c r="F36" s="220"/>
    </row>
    <row r="37" spans="1:6" s="64" customFormat="1" ht="21" customHeight="1">
      <c r="A37" s="9"/>
      <c r="B37" s="220"/>
      <c r="C37" s="220"/>
      <c r="D37" s="220"/>
      <c r="E37" s="220"/>
      <c r="F37" s="220"/>
    </row>
    <row r="38" spans="1:6" s="231" customFormat="1" ht="21" customHeight="1">
      <c r="A38" s="230" t="s">
        <v>23</v>
      </c>
      <c r="B38" s="219">
        <f>SUM(B6,B30:B35)</f>
        <v>7816818</v>
      </c>
      <c r="C38" s="219">
        <f>SUM(C6,C30:C35)</f>
        <v>6164713</v>
      </c>
      <c r="D38" s="219">
        <f>SUM(D6,D30:D35)</f>
        <v>5205126</v>
      </c>
      <c r="E38" s="219">
        <f>SUM(E6,E30:E35)</f>
        <v>942537</v>
      </c>
      <c r="F38" s="219">
        <f>SUM(F6,F30:F35)</f>
        <v>17050</v>
      </c>
    </row>
    <row r="39" ht="24.75" customHeight="1">
      <c r="B39" s="229"/>
    </row>
  </sheetData>
  <sheetProtection/>
  <mergeCells count="4">
    <mergeCell ref="A4:A5"/>
    <mergeCell ref="B4:B5"/>
    <mergeCell ref="C4:F4"/>
    <mergeCell ref="A2:F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5"/>
  <sheetViews>
    <sheetView showZeros="0" zoomScalePageLayoutView="0" workbookViewId="0" topLeftCell="A1">
      <pane xSplit="1" ySplit="4" topLeftCell="B5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A2" sqref="A2:B2"/>
    </sheetView>
  </sheetViews>
  <sheetFormatPr defaultColWidth="9.00390625" defaultRowHeight="14.25"/>
  <cols>
    <col min="1" max="1" width="56.25390625" style="62" customWidth="1"/>
    <col min="2" max="2" width="18.00390625" style="61" customWidth="1"/>
    <col min="3" max="16384" width="9.00390625" style="62" customWidth="1"/>
  </cols>
  <sheetData>
    <row r="1" ht="14.25">
      <c r="A1" s="11" t="s">
        <v>77</v>
      </c>
    </row>
    <row r="2" spans="1:2" s="63" customFormat="1" ht="22.5">
      <c r="A2" s="333" t="s">
        <v>717</v>
      </c>
      <c r="B2" s="333"/>
    </row>
    <row r="3" spans="1:2" ht="18.75">
      <c r="A3" s="24"/>
      <c r="B3" s="375" t="s">
        <v>24</v>
      </c>
    </row>
    <row r="4" spans="1:2" ht="18" customHeight="1">
      <c r="A4" s="154" t="s">
        <v>39</v>
      </c>
      <c r="B4" s="235" t="s">
        <v>877</v>
      </c>
    </row>
    <row r="5" spans="1:2" s="231" customFormat="1" ht="18.75" customHeight="1">
      <c r="A5" s="234" t="s">
        <v>58</v>
      </c>
      <c r="B5" s="236">
        <f>SUM(B6,B11,B31,B34,B37,B43,B46)</f>
        <v>6147663</v>
      </c>
    </row>
    <row r="6" spans="1:2" ht="18.75" customHeight="1">
      <c r="A6" s="232" t="s">
        <v>870</v>
      </c>
      <c r="B6" s="237">
        <f>B7+B9</f>
        <v>25</v>
      </c>
    </row>
    <row r="7" spans="1:2" ht="18.75" customHeight="1">
      <c r="A7" s="112" t="s">
        <v>239</v>
      </c>
      <c r="B7" s="237">
        <f>SUM(B8:B8)</f>
        <v>12</v>
      </c>
    </row>
    <row r="8" spans="1:2" ht="18.75" customHeight="1">
      <c r="A8" s="112" t="s">
        <v>253</v>
      </c>
      <c r="B8" s="237">
        <v>12</v>
      </c>
    </row>
    <row r="9" spans="1:2" ht="18.75" customHeight="1">
      <c r="A9" s="112" t="s">
        <v>240</v>
      </c>
      <c r="B9" s="237">
        <f>SUM(B10:B10)</f>
        <v>13</v>
      </c>
    </row>
    <row r="10" spans="1:2" ht="18.75" customHeight="1">
      <c r="A10" s="112" t="s">
        <v>252</v>
      </c>
      <c r="B10" s="237">
        <v>13</v>
      </c>
    </row>
    <row r="11" spans="1:2" ht="18.75" customHeight="1">
      <c r="A11" s="232" t="s">
        <v>871</v>
      </c>
      <c r="B11" s="237">
        <f>SUM(B12,B20,B22,B26,B27,B30)</f>
        <v>6063368</v>
      </c>
    </row>
    <row r="12" spans="1:2" ht="18.75" customHeight="1">
      <c r="A12" s="108" t="s">
        <v>241</v>
      </c>
      <c r="B12" s="237">
        <f>SUM(B13:B19)</f>
        <v>5503696</v>
      </c>
    </row>
    <row r="13" spans="1:2" ht="18.75" customHeight="1">
      <c r="A13" s="113" t="s">
        <v>254</v>
      </c>
      <c r="B13" s="237">
        <v>4100000</v>
      </c>
    </row>
    <row r="14" spans="1:2" ht="18.75" customHeight="1">
      <c r="A14" s="113" t="s">
        <v>255</v>
      </c>
      <c r="B14" s="237">
        <v>6264</v>
      </c>
    </row>
    <row r="15" spans="1:2" ht="18.75" customHeight="1">
      <c r="A15" s="113" t="s">
        <v>256</v>
      </c>
      <c r="B15" s="237">
        <v>550000</v>
      </c>
    </row>
    <row r="16" spans="1:2" ht="18.75" customHeight="1">
      <c r="A16" s="113" t="s">
        <v>257</v>
      </c>
      <c r="B16" s="237">
        <v>324</v>
      </c>
    </row>
    <row r="17" spans="1:2" ht="18.75" customHeight="1">
      <c r="A17" s="113" t="s">
        <v>258</v>
      </c>
      <c r="B17" s="237">
        <v>25434</v>
      </c>
    </row>
    <row r="18" spans="1:2" ht="18.75" customHeight="1">
      <c r="A18" s="114" t="s">
        <v>259</v>
      </c>
      <c r="B18" s="237">
        <v>24000</v>
      </c>
    </row>
    <row r="19" spans="1:2" ht="18.75" customHeight="1">
      <c r="A19" s="113" t="s">
        <v>260</v>
      </c>
      <c r="B19" s="237">
        <v>797674</v>
      </c>
    </row>
    <row r="20" spans="1:2" ht="18.75" customHeight="1">
      <c r="A20" s="108" t="s">
        <v>242</v>
      </c>
      <c r="B20" s="237">
        <f>SUM(B21:B21)</f>
        <v>23480</v>
      </c>
    </row>
    <row r="21" spans="1:2" ht="18.75" customHeight="1">
      <c r="A21" s="113" t="s">
        <v>262</v>
      </c>
      <c r="B21" s="237">
        <v>23480</v>
      </c>
    </row>
    <row r="22" spans="1:2" ht="18.75" customHeight="1">
      <c r="A22" s="108" t="s">
        <v>243</v>
      </c>
      <c r="B22" s="237">
        <f>SUM(B23:B25)</f>
        <v>174420</v>
      </c>
    </row>
    <row r="23" spans="1:2" ht="18.75" customHeight="1">
      <c r="A23" s="113" t="s">
        <v>254</v>
      </c>
      <c r="B23" s="237">
        <v>130000</v>
      </c>
    </row>
    <row r="24" spans="1:2" ht="18.75" customHeight="1">
      <c r="A24" s="113" t="s">
        <v>255</v>
      </c>
      <c r="B24" s="237">
        <v>2676</v>
      </c>
    </row>
    <row r="25" spans="1:2" ht="18.75" customHeight="1">
      <c r="A25" s="113" t="s">
        <v>263</v>
      </c>
      <c r="B25" s="237">
        <v>41744</v>
      </c>
    </row>
    <row r="26" spans="1:2" ht="18.75" customHeight="1">
      <c r="A26" s="108" t="s">
        <v>244</v>
      </c>
      <c r="B26" s="237">
        <v>12220</v>
      </c>
    </row>
    <row r="27" spans="1:2" ht="18.75" customHeight="1">
      <c r="A27" s="108" t="s">
        <v>245</v>
      </c>
      <c r="B27" s="237">
        <f>SUM(B28:B29)</f>
        <v>327850</v>
      </c>
    </row>
    <row r="28" spans="1:2" ht="18.75" customHeight="1">
      <c r="A28" s="113" t="s">
        <v>261</v>
      </c>
      <c r="B28" s="237">
        <v>120000</v>
      </c>
    </row>
    <row r="29" spans="1:2" ht="18.75" customHeight="1">
      <c r="A29" s="113" t="s">
        <v>264</v>
      </c>
      <c r="B29" s="237">
        <v>207850</v>
      </c>
    </row>
    <row r="30" spans="1:2" ht="18.75" customHeight="1">
      <c r="A30" s="108" t="s">
        <v>246</v>
      </c>
      <c r="B30" s="237">
        <v>21702</v>
      </c>
    </row>
    <row r="31" spans="1:2" ht="18.75" customHeight="1">
      <c r="A31" s="232" t="s">
        <v>872</v>
      </c>
      <c r="B31" s="237">
        <f>SUM(B32)</f>
        <v>205</v>
      </c>
    </row>
    <row r="32" spans="1:2" ht="18.75" customHeight="1">
      <c r="A32" s="113" t="s">
        <v>265</v>
      </c>
      <c r="B32" s="237">
        <f>SUM(B33:B33)</f>
        <v>205</v>
      </c>
    </row>
    <row r="33" spans="1:2" ht="18.75" customHeight="1">
      <c r="A33" s="113" t="s">
        <v>252</v>
      </c>
      <c r="B33" s="237">
        <v>205</v>
      </c>
    </row>
    <row r="34" spans="1:2" ht="18.75" customHeight="1">
      <c r="A34" s="233" t="s">
        <v>873</v>
      </c>
      <c r="B34" s="237">
        <f>SUM(B35)</f>
        <v>790</v>
      </c>
    </row>
    <row r="35" spans="1:2" ht="18.75" customHeight="1">
      <c r="A35" s="113" t="s">
        <v>247</v>
      </c>
      <c r="B35" s="237">
        <f>SUM(B36:B36)</f>
        <v>790</v>
      </c>
    </row>
    <row r="36" spans="1:2" ht="18.75" customHeight="1">
      <c r="A36" s="113" t="s">
        <v>266</v>
      </c>
      <c r="B36" s="237">
        <v>790</v>
      </c>
    </row>
    <row r="37" spans="1:2" ht="18.75" customHeight="1">
      <c r="A37" s="233" t="s">
        <v>874</v>
      </c>
      <c r="B37" s="237">
        <f>SUM(B38)</f>
        <v>39660</v>
      </c>
    </row>
    <row r="38" spans="1:2" ht="18.75" customHeight="1">
      <c r="A38" s="113" t="s">
        <v>248</v>
      </c>
      <c r="B38" s="237">
        <f>SUM(B39:B42)</f>
        <v>39660</v>
      </c>
    </row>
    <row r="39" spans="1:2" ht="18.75" customHeight="1">
      <c r="A39" s="113" t="s">
        <v>267</v>
      </c>
      <c r="B39" s="237">
        <v>606</v>
      </c>
    </row>
    <row r="40" spans="1:2" ht="18.75" customHeight="1">
      <c r="A40" s="113" t="s">
        <v>268</v>
      </c>
      <c r="B40" s="237">
        <v>564</v>
      </c>
    </row>
    <row r="41" spans="1:2" ht="18.75" customHeight="1">
      <c r="A41" s="113" t="s">
        <v>269</v>
      </c>
      <c r="B41" s="237">
        <v>30</v>
      </c>
    </row>
    <row r="42" spans="1:2" ht="18.75" customHeight="1">
      <c r="A42" s="113" t="s">
        <v>270</v>
      </c>
      <c r="B42" s="237">
        <v>38460</v>
      </c>
    </row>
    <row r="43" spans="1:2" ht="18.75" customHeight="1">
      <c r="A43" s="233" t="s">
        <v>875</v>
      </c>
      <c r="B43" s="237">
        <f>B44</f>
        <v>373</v>
      </c>
    </row>
    <row r="44" spans="1:2" ht="18.75" customHeight="1">
      <c r="A44" s="113" t="s">
        <v>249</v>
      </c>
      <c r="B44" s="237">
        <f>SUM(B45:B45)</f>
        <v>373</v>
      </c>
    </row>
    <row r="45" spans="1:2" ht="18.75" customHeight="1">
      <c r="A45" s="113" t="s">
        <v>271</v>
      </c>
      <c r="B45" s="237">
        <v>373</v>
      </c>
    </row>
    <row r="46" spans="1:2" ht="18.75" customHeight="1">
      <c r="A46" s="233" t="s">
        <v>876</v>
      </c>
      <c r="B46" s="237">
        <f>SUM(B47:B47,B49)</f>
        <v>43242</v>
      </c>
    </row>
    <row r="47" spans="1:2" ht="18.75" customHeight="1">
      <c r="A47" s="113" t="s">
        <v>250</v>
      </c>
      <c r="B47" s="237">
        <f>SUM(B48:B48)</f>
        <v>4000</v>
      </c>
    </row>
    <row r="48" spans="1:2" ht="18.75" customHeight="1">
      <c r="A48" s="114" t="s">
        <v>272</v>
      </c>
      <c r="B48" s="237">
        <v>4000</v>
      </c>
    </row>
    <row r="49" spans="1:2" ht="18.75" customHeight="1">
      <c r="A49" s="113" t="s">
        <v>251</v>
      </c>
      <c r="B49" s="237">
        <f>SUM(B50:B55)</f>
        <v>39242</v>
      </c>
    </row>
    <row r="50" spans="1:2" ht="18.75" customHeight="1">
      <c r="A50" s="114" t="s">
        <v>273</v>
      </c>
      <c r="B50" s="237">
        <v>9179</v>
      </c>
    </row>
    <row r="51" spans="1:2" ht="18.75" customHeight="1">
      <c r="A51" s="113" t="s">
        <v>274</v>
      </c>
      <c r="B51" s="237">
        <v>27190</v>
      </c>
    </row>
    <row r="52" spans="1:2" ht="18.75" customHeight="1">
      <c r="A52" s="113" t="s">
        <v>275</v>
      </c>
      <c r="B52" s="237">
        <v>443</v>
      </c>
    </row>
    <row r="53" spans="1:2" ht="18.75" customHeight="1">
      <c r="A53" s="113" t="s">
        <v>276</v>
      </c>
      <c r="B53" s="237">
        <v>1821</v>
      </c>
    </row>
    <row r="54" spans="1:2" ht="18.75" customHeight="1">
      <c r="A54" s="113" t="s">
        <v>277</v>
      </c>
      <c r="B54" s="237">
        <v>9</v>
      </c>
    </row>
    <row r="55" spans="1:2" ht="18.75" customHeight="1">
      <c r="A55" s="113" t="s">
        <v>278</v>
      </c>
      <c r="B55" s="237">
        <v>600</v>
      </c>
    </row>
  </sheetData>
  <sheetProtection/>
  <mergeCells count="1">
    <mergeCell ref="A2:B2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Zeros="0" zoomScalePageLayoutView="0" workbookViewId="0" topLeftCell="A1">
      <selection activeCell="F10" sqref="F10"/>
    </sheetView>
  </sheetViews>
  <sheetFormatPr defaultColWidth="9.00390625" defaultRowHeight="21" customHeight="1"/>
  <cols>
    <col min="1" max="1" width="37.125" style="2" customWidth="1"/>
    <col min="2" max="2" width="12.125" style="2" customWidth="1"/>
    <col min="3" max="3" width="11.50390625" style="2" customWidth="1"/>
    <col min="4" max="4" width="9.875" style="2" customWidth="1"/>
    <col min="5" max="5" width="12.50390625" style="6" customWidth="1"/>
    <col min="6" max="16384" width="9.00390625" style="2" customWidth="1"/>
  </cols>
  <sheetData>
    <row r="1" spans="1:2" ht="39.75" customHeight="1">
      <c r="A1" s="11" t="s">
        <v>78</v>
      </c>
      <c r="B1" s="11"/>
    </row>
    <row r="2" spans="1:5" ht="41.25" customHeight="1">
      <c r="A2" s="337" t="s">
        <v>281</v>
      </c>
      <c r="B2" s="337"/>
      <c r="C2" s="337"/>
      <c r="D2" s="337"/>
      <c r="E2" s="337"/>
    </row>
    <row r="3" spans="1:5" s="26" customFormat="1" ht="13.5" customHeight="1">
      <c r="A3" s="25"/>
      <c r="B3" s="25"/>
      <c r="E3" s="376" t="s">
        <v>50</v>
      </c>
    </row>
    <row r="4" spans="1:5" s="26" customFormat="1" ht="32.25" customHeight="1">
      <c r="A4" s="338" t="s">
        <v>39</v>
      </c>
      <c r="B4" s="341" t="s">
        <v>878</v>
      </c>
      <c r="C4" s="340" t="s">
        <v>280</v>
      </c>
      <c r="D4" s="340"/>
      <c r="E4" s="340"/>
    </row>
    <row r="5" spans="1:5" ht="32.25" customHeight="1">
      <c r="A5" s="339"/>
      <c r="B5" s="341"/>
      <c r="C5" s="66" t="s">
        <v>21</v>
      </c>
      <c r="D5" s="20" t="s">
        <v>279</v>
      </c>
      <c r="E5" s="20" t="s">
        <v>214</v>
      </c>
    </row>
    <row r="6" spans="1:5" ht="22.5" customHeight="1">
      <c r="A6" s="27" t="s">
        <v>30</v>
      </c>
      <c r="B6" s="238">
        <v>5623</v>
      </c>
      <c r="C6" s="239">
        <v>5623</v>
      </c>
      <c r="D6" s="239"/>
      <c r="E6" s="239">
        <f>C6-D6</f>
        <v>5623</v>
      </c>
    </row>
    <row r="7" spans="1:5" ht="22.5" customHeight="1">
      <c r="A7" s="27" t="s">
        <v>31</v>
      </c>
      <c r="B7" s="238">
        <v>9721</v>
      </c>
      <c r="C7" s="239">
        <v>9721</v>
      </c>
      <c r="D7" s="239"/>
      <c r="E7" s="239">
        <v>9721</v>
      </c>
    </row>
    <row r="8" spans="1:5" ht="22.5" customHeight="1">
      <c r="A8" s="2" t="s">
        <v>282</v>
      </c>
      <c r="B8" s="238">
        <v>839</v>
      </c>
      <c r="C8" s="239">
        <f>B8</f>
        <v>839</v>
      </c>
      <c r="D8" s="239"/>
      <c r="E8" s="239">
        <f>C8-D8</f>
        <v>839</v>
      </c>
    </row>
    <row r="9" spans="1:5" ht="22.5" customHeight="1">
      <c r="A9" s="27" t="s">
        <v>28</v>
      </c>
      <c r="B9" s="238">
        <v>867</v>
      </c>
      <c r="C9" s="239">
        <v>867</v>
      </c>
      <c r="D9" s="239"/>
      <c r="E9" s="239">
        <v>867</v>
      </c>
    </row>
    <row r="10" spans="1:5" ht="22.5" customHeight="1">
      <c r="A10" s="27"/>
      <c r="B10" s="238">
        <v>0</v>
      </c>
      <c r="C10" s="239"/>
      <c r="D10" s="239"/>
      <c r="E10" s="239"/>
    </row>
    <row r="11" spans="1:5" ht="22.5" customHeight="1">
      <c r="A11" s="5" t="s">
        <v>35</v>
      </c>
      <c r="B11" s="240">
        <f>SUM(B6:B9)</f>
        <v>17050</v>
      </c>
      <c r="C11" s="240">
        <f>SUM(C6:C9)</f>
        <v>17050</v>
      </c>
      <c r="D11" s="240">
        <f>SUM(D6:D9)</f>
        <v>0</v>
      </c>
      <c r="E11" s="240">
        <f>SUM(E6:E9)</f>
        <v>17050</v>
      </c>
    </row>
  </sheetData>
  <sheetProtection/>
  <mergeCells count="4">
    <mergeCell ref="A2:E2"/>
    <mergeCell ref="A4:A5"/>
    <mergeCell ref="C4:E4"/>
    <mergeCell ref="B4:B5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showZeros="0" tabSelected="1" zoomScalePageLayoutView="0" workbookViewId="0" topLeftCell="A1">
      <selection activeCell="G5" sqref="G5"/>
    </sheetView>
  </sheetViews>
  <sheetFormatPr defaultColWidth="13.375" defaultRowHeight="32.25" customHeight="1"/>
  <cols>
    <col min="1" max="1" width="35.375" style="43" customWidth="1"/>
    <col min="2" max="7" width="13.875" style="43" customWidth="1"/>
    <col min="8" max="16384" width="13.375" style="43" customWidth="1"/>
  </cols>
  <sheetData>
    <row r="1" spans="1:7" ht="32.25" customHeight="1">
      <c r="A1" s="345" t="s">
        <v>920</v>
      </c>
      <c r="B1" s="346"/>
      <c r="C1" s="346"/>
      <c r="D1" s="346"/>
      <c r="E1" s="346"/>
      <c r="F1" s="346"/>
      <c r="G1" s="346"/>
    </row>
    <row r="2" spans="1:7" s="349" customFormat="1" ht="32.25" customHeight="1">
      <c r="A2" s="348" t="s">
        <v>931</v>
      </c>
      <c r="B2" s="348"/>
      <c r="C2" s="348"/>
      <c r="D2" s="348"/>
      <c r="E2" s="348"/>
      <c r="F2" s="348"/>
      <c r="G2" s="348"/>
    </row>
    <row r="3" spans="1:7" ht="32.25" customHeight="1">
      <c r="A3" s="350"/>
      <c r="B3" s="350"/>
      <c r="C3" s="350"/>
      <c r="D3" s="350"/>
      <c r="E3" s="350"/>
      <c r="F3" s="350"/>
      <c r="G3" s="45" t="s">
        <v>38</v>
      </c>
    </row>
    <row r="4" spans="1:7" s="46" customFormat="1" ht="37.5" customHeight="1">
      <c r="A4" s="353" t="s">
        <v>39</v>
      </c>
      <c r="B4" s="354" t="s">
        <v>891</v>
      </c>
      <c r="C4" s="355"/>
      <c r="D4" s="356"/>
      <c r="E4" s="354" t="s">
        <v>892</v>
      </c>
      <c r="F4" s="355"/>
      <c r="G4" s="356"/>
    </row>
    <row r="5" spans="1:7" s="46" customFormat="1" ht="35.25" customHeight="1">
      <c r="A5" s="360"/>
      <c r="B5" s="361" t="s">
        <v>893</v>
      </c>
      <c r="C5" s="361" t="s">
        <v>894</v>
      </c>
      <c r="D5" s="379" t="s">
        <v>219</v>
      </c>
      <c r="E5" s="361" t="s">
        <v>893</v>
      </c>
      <c r="F5" s="361" t="s">
        <v>894</v>
      </c>
      <c r="G5" s="379" t="s">
        <v>219</v>
      </c>
    </row>
    <row r="6" spans="1:7" s="346" customFormat="1" ht="43.5" customHeight="1">
      <c r="A6" s="363" t="s">
        <v>921</v>
      </c>
      <c r="B6" s="371">
        <f>C6+D6</f>
        <v>5337600</v>
      </c>
      <c r="C6" s="371">
        <v>1604409</v>
      </c>
      <c r="D6" s="371">
        <v>3733191</v>
      </c>
      <c r="E6" s="371">
        <f>F6+G6</f>
        <v>0</v>
      </c>
      <c r="F6" s="371"/>
      <c r="G6" s="371"/>
    </row>
    <row r="7" spans="1:7" s="346" customFormat="1" ht="43.5" customHeight="1">
      <c r="A7" s="363" t="s">
        <v>922</v>
      </c>
      <c r="B7" s="371">
        <f>C7+D7</f>
        <v>0</v>
      </c>
      <c r="C7" s="371"/>
      <c r="D7" s="371"/>
      <c r="E7" s="371">
        <f>F7+G7</f>
        <v>1547390</v>
      </c>
      <c r="F7" s="371">
        <v>231520</v>
      </c>
      <c r="G7" s="371">
        <v>1315870</v>
      </c>
    </row>
    <row r="8" spans="1:7" s="346" customFormat="1" ht="43.5" customHeight="1">
      <c r="A8" s="363" t="s">
        <v>923</v>
      </c>
      <c r="B8" s="371">
        <f>C8+D8</f>
        <v>0</v>
      </c>
      <c r="C8" s="371"/>
      <c r="D8" s="371"/>
      <c r="E8" s="371">
        <f>F8+G8</f>
        <v>1218276</v>
      </c>
      <c r="F8" s="371">
        <v>265513</v>
      </c>
      <c r="G8" s="371">
        <v>952763</v>
      </c>
    </row>
    <row r="9" spans="1:9" s="346" customFormat="1" ht="43.5" customHeight="1">
      <c r="A9" s="363" t="s">
        <v>924</v>
      </c>
      <c r="B9" s="371">
        <f>C9+D9</f>
        <v>0</v>
      </c>
      <c r="C9" s="371"/>
      <c r="D9" s="371"/>
      <c r="E9" s="371">
        <f>F9+G9</f>
        <v>5003392</v>
      </c>
      <c r="F9" s="371">
        <v>1337241</v>
      </c>
      <c r="G9" s="371">
        <v>3666151</v>
      </c>
      <c r="I9" s="370"/>
    </row>
    <row r="10" spans="1:7" s="346" customFormat="1" ht="38.25" customHeight="1">
      <c r="A10" s="326" t="s">
        <v>925</v>
      </c>
      <c r="B10" s="325"/>
      <c r="C10" s="325"/>
      <c r="D10" s="325"/>
      <c r="E10" s="325"/>
      <c r="F10" s="325"/>
      <c r="G10" s="325"/>
    </row>
    <row r="11" s="346" customFormat="1" ht="32.25" customHeight="1">
      <c r="B11" s="370"/>
    </row>
    <row r="12" s="346" customFormat="1" ht="32.25" customHeight="1"/>
  </sheetData>
  <sheetProtection/>
  <mergeCells count="5">
    <mergeCell ref="A2:G2"/>
    <mergeCell ref="A4:A5"/>
    <mergeCell ref="B4:D4"/>
    <mergeCell ref="E4:G4"/>
    <mergeCell ref="A10:G10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2"/>
  <sheetViews>
    <sheetView showZeros="0" zoomScalePageLayoutView="0" workbookViewId="0" topLeftCell="A1">
      <selection activeCell="D9" sqref="D9"/>
    </sheetView>
  </sheetViews>
  <sheetFormatPr defaultColWidth="8.625" defaultRowHeight="18.75" customHeight="1"/>
  <cols>
    <col min="1" max="1" width="52.00390625" style="43" customWidth="1"/>
    <col min="2" max="2" width="28.125" style="56" customWidth="1"/>
    <col min="3" max="32" width="9.00390625" style="43" bestFit="1" customWidth="1"/>
    <col min="33" max="16384" width="8.625" style="43" customWidth="1"/>
  </cols>
  <sheetData>
    <row r="1" ht="18.75" customHeight="1">
      <c r="A1" s="56" t="s">
        <v>926</v>
      </c>
    </row>
    <row r="2" spans="1:2" s="349" customFormat="1" ht="27" customHeight="1">
      <c r="A2" s="348" t="s">
        <v>927</v>
      </c>
      <c r="B2" s="348"/>
    </row>
    <row r="3" spans="1:2" ht="18.75" customHeight="1">
      <c r="A3" s="350"/>
      <c r="B3" s="45" t="s">
        <v>38</v>
      </c>
    </row>
    <row r="4" spans="1:2" s="46" customFormat="1" ht="18.75" customHeight="1">
      <c r="A4" s="361" t="s">
        <v>902</v>
      </c>
      <c r="B4" s="366" t="s">
        <v>903</v>
      </c>
    </row>
    <row r="5" spans="1:2" s="346" customFormat="1" ht="18.75" customHeight="1">
      <c r="A5" s="367" t="s">
        <v>894</v>
      </c>
      <c r="B5" s="372">
        <v>1604409</v>
      </c>
    </row>
    <row r="6" spans="1:2" s="346" customFormat="1" ht="18.75" customHeight="1">
      <c r="A6" s="368" t="s">
        <v>904</v>
      </c>
      <c r="B6" s="372">
        <v>445700</v>
      </c>
    </row>
    <row r="7" spans="1:2" s="346" customFormat="1" ht="18.75" customHeight="1">
      <c r="A7" s="368" t="s">
        <v>905</v>
      </c>
      <c r="B7" s="372">
        <v>40000</v>
      </c>
    </row>
    <row r="8" spans="1:2" s="346" customFormat="1" ht="18.75" customHeight="1">
      <c r="A8" s="368" t="s">
        <v>906</v>
      </c>
      <c r="B8" s="372">
        <v>0</v>
      </c>
    </row>
    <row r="9" spans="1:2" s="346" customFormat="1" ht="18.75" customHeight="1">
      <c r="A9" s="368" t="s">
        <v>907</v>
      </c>
      <c r="B9" s="372">
        <v>1302200</v>
      </c>
    </row>
    <row r="10" spans="1:2" s="346" customFormat="1" ht="18.75" customHeight="1">
      <c r="A10" s="368" t="s">
        <v>908</v>
      </c>
      <c r="B10" s="372">
        <v>30000</v>
      </c>
    </row>
    <row r="11" spans="1:2" s="346" customFormat="1" ht="18.75" customHeight="1">
      <c r="A11" s="368" t="s">
        <v>909</v>
      </c>
      <c r="B11" s="372">
        <v>253462</v>
      </c>
    </row>
    <row r="12" spans="1:2" s="346" customFormat="1" ht="18.75" customHeight="1">
      <c r="A12" s="368" t="s">
        <v>910</v>
      </c>
      <c r="B12" s="372">
        <v>254651</v>
      </c>
    </row>
    <row r="13" spans="1:2" s="346" customFormat="1" ht="18.75" customHeight="1">
      <c r="A13" s="368" t="s">
        <v>911</v>
      </c>
      <c r="B13" s="372">
        <v>0</v>
      </c>
    </row>
    <row r="14" spans="1:2" s="346" customFormat="1" ht="18.75" customHeight="1">
      <c r="A14" s="368" t="s">
        <v>912</v>
      </c>
      <c r="B14" s="372">
        <v>74462</v>
      </c>
    </row>
    <row r="15" spans="1:2" s="346" customFormat="1" ht="18.75" customHeight="1">
      <c r="A15" s="368" t="s">
        <v>913</v>
      </c>
      <c r="B15" s="372">
        <v>15800</v>
      </c>
    </row>
    <row r="16" spans="1:2" s="346" customFormat="1" ht="18.75" customHeight="1">
      <c r="A16" s="368" t="s">
        <v>914</v>
      </c>
      <c r="B16" s="372">
        <v>99566</v>
      </c>
    </row>
    <row r="17" spans="1:2" s="346" customFormat="1" ht="18.75" customHeight="1">
      <c r="A17" s="368" t="s">
        <v>915</v>
      </c>
      <c r="B17" s="372">
        <v>247000</v>
      </c>
    </row>
    <row r="18" spans="1:2" s="346" customFormat="1" ht="18.75" customHeight="1">
      <c r="A18" s="368" t="s">
        <v>916</v>
      </c>
      <c r="B18" s="372">
        <v>361357</v>
      </c>
    </row>
    <row r="19" spans="1:2" s="346" customFormat="1" ht="18.75" customHeight="1">
      <c r="A19" s="368" t="s">
        <v>917</v>
      </c>
      <c r="B19" s="372">
        <v>363393</v>
      </c>
    </row>
    <row r="20" spans="1:2" s="346" customFormat="1" ht="18.75" customHeight="1">
      <c r="A20" s="368" t="s">
        <v>918</v>
      </c>
      <c r="B20" s="372">
        <v>212200</v>
      </c>
    </row>
    <row r="21" spans="1:2" s="346" customFormat="1" ht="18.75" customHeight="1">
      <c r="A21" s="369" t="s">
        <v>919</v>
      </c>
      <c r="B21" s="372">
        <v>33400</v>
      </c>
    </row>
    <row r="22" spans="1:2" s="56" customFormat="1" ht="18.75" customHeight="1">
      <c r="A22" s="73" t="s">
        <v>27</v>
      </c>
      <c r="B22" s="373">
        <f>SUM(B5:B21)</f>
        <v>5337600</v>
      </c>
    </row>
    <row r="23" s="346" customFormat="1" ht="18.75" customHeight="1"/>
    <row r="24" s="346" customFormat="1" ht="18.75" customHeight="1"/>
    <row r="25" s="346" customFormat="1" ht="18.75" customHeight="1"/>
    <row r="26" s="346" customFormat="1" ht="18.75" customHeight="1"/>
    <row r="27" s="346" customFormat="1" ht="18.75" customHeight="1"/>
    <row r="28" s="346" customFormat="1" ht="18.75" customHeight="1"/>
  </sheetData>
  <sheetProtection/>
  <mergeCells count="1">
    <mergeCell ref="A2:B2"/>
  </mergeCells>
  <printOptions horizontalCentered="1"/>
  <pageMargins left="0.59" right="0.59" top="0.55" bottom="0.55" header="0.31" footer="0.31"/>
  <pageSetup horizontalDpi="600" verticalDpi="6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">
      <selection activeCell="E3" sqref="E3"/>
    </sheetView>
  </sheetViews>
  <sheetFormatPr defaultColWidth="9.00390625" defaultRowHeight="21" customHeight="1"/>
  <cols>
    <col min="1" max="1" width="36.875" style="83" customWidth="1"/>
    <col min="2" max="2" width="11.50390625" style="83" customWidth="1"/>
    <col min="3" max="3" width="38.625" style="83" customWidth="1"/>
    <col min="4" max="4" width="12.25390625" style="83" customWidth="1"/>
    <col min="5" max="5" width="9.00390625" style="83" customWidth="1"/>
    <col min="6" max="6" width="9.625" style="83" customWidth="1"/>
    <col min="7" max="7" width="9.00390625" style="83" customWidth="1"/>
    <col min="8" max="8" width="12.00390625" style="83" customWidth="1"/>
    <col min="9" max="16384" width="9.00390625" style="83" customWidth="1"/>
  </cols>
  <sheetData>
    <row r="1" ht="30" customHeight="1">
      <c r="A1" s="82" t="s">
        <v>929</v>
      </c>
    </row>
    <row r="2" spans="1:4" ht="27.75" customHeight="1">
      <c r="A2" s="342" t="s">
        <v>716</v>
      </c>
      <c r="B2" s="342"/>
      <c r="C2" s="342"/>
      <c r="D2" s="342"/>
    </row>
    <row r="3" spans="1:4" ht="21" customHeight="1">
      <c r="A3" s="84"/>
      <c r="B3" s="84"/>
      <c r="D3" s="85" t="s">
        <v>38</v>
      </c>
    </row>
    <row r="4" spans="1:4" ht="36" customHeight="1">
      <c r="A4" s="86" t="s">
        <v>90</v>
      </c>
      <c r="B4" s="87" t="s">
        <v>91</v>
      </c>
      <c r="C4" s="86" t="s">
        <v>90</v>
      </c>
      <c r="D4" s="87" t="s">
        <v>92</v>
      </c>
    </row>
    <row r="5" spans="1:8" s="90" customFormat="1" ht="21" customHeight="1">
      <c r="A5" s="88" t="s">
        <v>93</v>
      </c>
      <c r="B5" s="282">
        <f>SUM(B6:B20)</f>
        <v>5989</v>
      </c>
      <c r="C5" s="89" t="s">
        <v>94</v>
      </c>
      <c r="D5" s="286">
        <v>0</v>
      </c>
      <c r="F5" s="91"/>
      <c r="H5" s="92"/>
    </row>
    <row r="6" spans="1:4" ht="21" customHeight="1">
      <c r="A6" s="93" t="s">
        <v>95</v>
      </c>
      <c r="B6" s="283"/>
      <c r="C6" s="94" t="s">
        <v>96</v>
      </c>
      <c r="D6" s="287">
        <v>0</v>
      </c>
    </row>
    <row r="7" spans="1:4" ht="21" customHeight="1">
      <c r="A7" s="93" t="s">
        <v>97</v>
      </c>
      <c r="B7" s="283"/>
      <c r="C7" s="94" t="s">
        <v>98</v>
      </c>
      <c r="D7" s="288">
        <v>0</v>
      </c>
    </row>
    <row r="8" spans="1:4" ht="21" customHeight="1">
      <c r="A8" s="93" t="s">
        <v>99</v>
      </c>
      <c r="B8" s="283">
        <v>0</v>
      </c>
      <c r="C8" s="94" t="s">
        <v>100</v>
      </c>
      <c r="D8" s="288"/>
    </row>
    <row r="9" spans="1:4" ht="21" customHeight="1">
      <c r="A9" s="93" t="s">
        <v>101</v>
      </c>
      <c r="B9" s="283">
        <v>5773</v>
      </c>
      <c r="C9" s="94" t="s">
        <v>102</v>
      </c>
      <c r="D9" s="288"/>
    </row>
    <row r="10" spans="1:4" ht="21" customHeight="1">
      <c r="A10" s="93" t="s">
        <v>103</v>
      </c>
      <c r="B10" s="283">
        <v>108</v>
      </c>
      <c r="C10" s="94" t="s">
        <v>104</v>
      </c>
      <c r="D10" s="288"/>
    </row>
    <row r="11" spans="1:4" ht="21" customHeight="1">
      <c r="A11" s="93" t="s">
        <v>105</v>
      </c>
      <c r="B11" s="283"/>
      <c r="C11" s="89" t="s">
        <v>106</v>
      </c>
      <c r="D11" s="286">
        <f>SUM(D12:D18)</f>
        <v>16450</v>
      </c>
    </row>
    <row r="12" spans="1:4" ht="21" customHeight="1">
      <c r="A12" s="93" t="s">
        <v>107</v>
      </c>
      <c r="B12" s="283"/>
      <c r="C12" s="94" t="s">
        <v>108</v>
      </c>
      <c r="D12" s="288">
        <v>16450</v>
      </c>
    </row>
    <row r="13" spans="1:4" ht="21" customHeight="1">
      <c r="A13" s="93" t="s">
        <v>109</v>
      </c>
      <c r="B13" s="283"/>
      <c r="C13" s="94" t="s">
        <v>110</v>
      </c>
      <c r="D13" s="288"/>
    </row>
    <row r="14" spans="1:4" ht="21" customHeight="1">
      <c r="A14" s="93" t="s">
        <v>111</v>
      </c>
      <c r="B14" s="283"/>
      <c r="C14" s="94" t="s">
        <v>112</v>
      </c>
      <c r="D14" s="288"/>
    </row>
    <row r="15" spans="1:4" ht="21" customHeight="1">
      <c r="A15" s="93" t="s">
        <v>113</v>
      </c>
      <c r="B15" s="283"/>
      <c r="C15" s="94" t="s">
        <v>114</v>
      </c>
      <c r="D15" s="288"/>
    </row>
    <row r="16" spans="1:4" ht="21" customHeight="1">
      <c r="A16" s="93" t="s">
        <v>115</v>
      </c>
      <c r="B16" s="283"/>
      <c r="C16" s="94" t="s">
        <v>116</v>
      </c>
      <c r="D16" s="288"/>
    </row>
    <row r="17" spans="1:4" ht="21" customHeight="1">
      <c r="A17" s="93" t="s">
        <v>117</v>
      </c>
      <c r="B17" s="283"/>
      <c r="C17" s="94" t="s">
        <v>118</v>
      </c>
      <c r="D17" s="288"/>
    </row>
    <row r="18" spans="1:4" ht="21" customHeight="1">
      <c r="A18" s="93" t="s">
        <v>119</v>
      </c>
      <c r="B18" s="283"/>
      <c r="C18" s="94" t="s">
        <v>120</v>
      </c>
      <c r="D18" s="288"/>
    </row>
    <row r="19" spans="1:4" ht="21" customHeight="1">
      <c r="A19" s="93" t="s">
        <v>121</v>
      </c>
      <c r="B19" s="283"/>
      <c r="C19" s="89" t="s">
        <v>122</v>
      </c>
      <c r="D19" s="286"/>
    </row>
    <row r="20" spans="1:4" ht="21" customHeight="1">
      <c r="A20" s="95" t="s">
        <v>123</v>
      </c>
      <c r="B20" s="283">
        <v>108</v>
      </c>
      <c r="C20" s="94" t="s">
        <v>122</v>
      </c>
      <c r="D20" s="289"/>
    </row>
    <row r="21" spans="1:8" s="90" customFormat="1" ht="21" customHeight="1">
      <c r="A21" s="88" t="s">
        <v>124</v>
      </c>
      <c r="B21" s="282">
        <f>SUM(B22:B23)</f>
        <v>10461</v>
      </c>
      <c r="C21" s="96"/>
      <c r="D21" s="290"/>
      <c r="F21" s="91"/>
      <c r="H21" s="92"/>
    </row>
    <row r="22" spans="1:4" ht="21" customHeight="1">
      <c r="A22" s="93" t="s">
        <v>125</v>
      </c>
      <c r="B22" s="283">
        <v>10106</v>
      </c>
      <c r="C22" s="94"/>
      <c r="D22" s="289"/>
    </row>
    <row r="23" spans="1:4" ht="21" customHeight="1">
      <c r="A23" s="93" t="s">
        <v>126</v>
      </c>
      <c r="B23" s="283">
        <v>355</v>
      </c>
      <c r="C23" s="94"/>
      <c r="D23" s="289"/>
    </row>
    <row r="24" spans="1:4" s="90" customFormat="1" ht="21" customHeight="1">
      <c r="A24" s="88" t="s">
        <v>127</v>
      </c>
      <c r="B24" s="282"/>
      <c r="C24" s="94"/>
      <c r="D24" s="289"/>
    </row>
    <row r="25" spans="1:4" ht="35.25" customHeight="1">
      <c r="A25" s="95" t="s">
        <v>128</v>
      </c>
      <c r="B25" s="283"/>
      <c r="C25" s="94"/>
      <c r="D25" s="289"/>
    </row>
    <row r="26" spans="1:4" ht="21" customHeight="1">
      <c r="A26" s="97"/>
      <c r="B26" s="284"/>
      <c r="C26" s="98"/>
      <c r="D26" s="291"/>
    </row>
    <row r="27" spans="1:4" s="15" customFormat="1" ht="21" customHeight="1">
      <c r="A27" s="67" t="s">
        <v>42</v>
      </c>
      <c r="B27" s="285">
        <f>SUM(B5,B21,B24)</f>
        <v>16450</v>
      </c>
      <c r="C27" s="68" t="s">
        <v>43</v>
      </c>
      <c r="D27" s="292">
        <f>SUM(D5,D11,D19)</f>
        <v>16450</v>
      </c>
    </row>
  </sheetData>
  <sheetProtection/>
  <mergeCells count="1">
    <mergeCell ref="A2:D2"/>
  </mergeCells>
  <printOptions horizontalCentered="1"/>
  <pageMargins left="0.590277777777778" right="0.590277777777778" top="0.550694444444444" bottom="0.550694444444444" header="0.314583333333333" footer="0.31458333333333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54"/>
  <sheetViews>
    <sheetView showZeros="0" zoomScalePageLayoutView="0" workbookViewId="0" topLeftCell="A1">
      <selection activeCell="D3" sqref="D3"/>
    </sheetView>
  </sheetViews>
  <sheetFormatPr defaultColWidth="9.00390625" defaultRowHeight="19.5" customHeight="1"/>
  <cols>
    <col min="1" max="1" width="44.75390625" style="39" customWidth="1"/>
    <col min="2" max="2" width="16.875" style="21" customWidth="1"/>
    <col min="3" max="3" width="40.75390625" style="39" customWidth="1"/>
    <col min="4" max="4" width="17.375" style="101" customWidth="1"/>
    <col min="5" max="16384" width="9.00390625" style="39" customWidth="1"/>
  </cols>
  <sheetData>
    <row r="1" spans="1:252" s="38" customFormat="1" ht="21" customHeight="1">
      <c r="A1" s="99" t="s">
        <v>930</v>
      </c>
      <c r="B1" s="16"/>
      <c r="C1" s="16"/>
      <c r="D1" s="10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spans="1:4" ht="33" customHeight="1">
      <c r="A2" s="343" t="s">
        <v>129</v>
      </c>
      <c r="B2" s="344"/>
      <c r="C2" s="343"/>
      <c r="D2" s="344"/>
    </row>
    <row r="3" spans="1:4" s="41" customFormat="1" ht="19.5" customHeight="1">
      <c r="A3" s="40"/>
      <c r="B3" s="21"/>
      <c r="C3" s="40"/>
      <c r="D3" s="377" t="s">
        <v>38</v>
      </c>
    </row>
    <row r="4" spans="1:4" s="41" customFormat="1" ht="21" customHeight="1">
      <c r="A4" s="22" t="s">
        <v>39</v>
      </c>
      <c r="B4" s="23" t="s">
        <v>91</v>
      </c>
      <c r="C4" s="22" t="s">
        <v>39</v>
      </c>
      <c r="D4" s="102" t="s">
        <v>92</v>
      </c>
    </row>
    <row r="5" spans="1:4" s="42" customFormat="1" ht="21" customHeight="1">
      <c r="A5" s="263" t="s">
        <v>130</v>
      </c>
      <c r="B5" s="241">
        <f>SUM(B6:B11)</f>
        <v>1603579</v>
      </c>
      <c r="C5" s="263" t="s">
        <v>131</v>
      </c>
      <c r="D5" s="241">
        <f>SUM(D6:D9)</f>
        <v>1218105</v>
      </c>
    </row>
    <row r="6" spans="1:4" ht="21" customHeight="1">
      <c r="A6" s="250" t="s">
        <v>132</v>
      </c>
      <c r="B6" s="242">
        <v>1505380</v>
      </c>
      <c r="C6" s="250" t="s">
        <v>133</v>
      </c>
      <c r="D6" s="275">
        <v>1102386</v>
      </c>
    </row>
    <row r="7" spans="1:4" ht="21" customHeight="1">
      <c r="A7" s="250" t="s">
        <v>134</v>
      </c>
      <c r="B7" s="242">
        <v>1900</v>
      </c>
      <c r="C7" s="250" t="s">
        <v>135</v>
      </c>
      <c r="D7" s="242">
        <v>0</v>
      </c>
    </row>
    <row r="8" spans="1:4" ht="21" customHeight="1">
      <c r="A8" s="250" t="s">
        <v>136</v>
      </c>
      <c r="B8" s="242">
        <v>56133</v>
      </c>
      <c r="C8" s="250" t="s">
        <v>26</v>
      </c>
      <c r="D8" s="275">
        <v>37077</v>
      </c>
    </row>
    <row r="9" spans="1:4" ht="21" customHeight="1">
      <c r="A9" s="251" t="s">
        <v>137</v>
      </c>
      <c r="B9" s="242">
        <v>0</v>
      </c>
      <c r="C9" s="251" t="s">
        <v>138</v>
      </c>
      <c r="D9" s="242">
        <v>78642</v>
      </c>
    </row>
    <row r="10" spans="1:4" ht="21" customHeight="1">
      <c r="A10" s="270" t="s">
        <v>829</v>
      </c>
      <c r="B10" s="242">
        <v>39216</v>
      </c>
      <c r="C10" s="252"/>
      <c r="D10" s="244">
        <v>0</v>
      </c>
    </row>
    <row r="11" spans="1:4" ht="21" customHeight="1">
      <c r="A11" s="250" t="s">
        <v>139</v>
      </c>
      <c r="B11" s="242">
        <v>950</v>
      </c>
      <c r="C11" s="252"/>
      <c r="D11" s="244">
        <v>0</v>
      </c>
    </row>
    <row r="12" spans="1:4" s="271" customFormat="1" ht="21" customHeight="1">
      <c r="A12" s="263" t="s">
        <v>140</v>
      </c>
      <c r="B12" s="241">
        <f>SUM(B13:B16)</f>
        <v>181697</v>
      </c>
      <c r="C12" s="263" t="s">
        <v>141</v>
      </c>
      <c r="D12" s="248">
        <f>SUM(D13:D14)</f>
        <v>151444</v>
      </c>
    </row>
    <row r="13" spans="1:4" ht="21" customHeight="1">
      <c r="A13" s="250" t="s">
        <v>142</v>
      </c>
      <c r="B13" s="242">
        <v>20301</v>
      </c>
      <c r="C13" s="252" t="s">
        <v>143</v>
      </c>
      <c r="D13" s="244">
        <v>151433</v>
      </c>
    </row>
    <row r="14" spans="1:4" ht="21" customHeight="1">
      <c r="A14" s="250" t="s">
        <v>144</v>
      </c>
      <c r="B14" s="242">
        <v>5140</v>
      </c>
      <c r="C14" s="250" t="s">
        <v>145</v>
      </c>
      <c r="D14" s="244">
        <v>11</v>
      </c>
    </row>
    <row r="15" spans="1:4" ht="21" customHeight="1">
      <c r="A15" s="250" t="s">
        <v>146</v>
      </c>
      <c r="B15" s="242">
        <v>156187</v>
      </c>
      <c r="C15" s="252"/>
      <c r="D15" s="244">
        <v>0</v>
      </c>
    </row>
    <row r="16" spans="1:4" ht="21" customHeight="1">
      <c r="A16" s="250" t="s">
        <v>147</v>
      </c>
      <c r="B16" s="242">
        <v>69</v>
      </c>
      <c r="C16" s="252"/>
      <c r="D16" s="244">
        <v>0</v>
      </c>
    </row>
    <row r="17" spans="1:4" ht="21" customHeight="1">
      <c r="A17" s="264" t="s">
        <v>148</v>
      </c>
      <c r="B17" s="241">
        <f>SUM(B18:B22)</f>
        <v>132709</v>
      </c>
      <c r="C17" s="264" t="s">
        <v>149</v>
      </c>
      <c r="D17" s="241">
        <f>SUM(D18:D23)</f>
        <v>45677</v>
      </c>
    </row>
    <row r="18" spans="1:4" ht="21" customHeight="1">
      <c r="A18" s="253" t="s">
        <v>150</v>
      </c>
      <c r="B18" s="242">
        <v>116729</v>
      </c>
      <c r="C18" s="250" t="s">
        <v>151</v>
      </c>
      <c r="D18" s="242">
        <v>15347</v>
      </c>
    </row>
    <row r="19" spans="1:4" ht="21" customHeight="1">
      <c r="A19" s="253" t="s">
        <v>152</v>
      </c>
      <c r="B19" s="242">
        <v>0</v>
      </c>
      <c r="C19" s="254" t="s">
        <v>153</v>
      </c>
      <c r="D19" s="275">
        <v>3002</v>
      </c>
    </row>
    <row r="20" spans="1:4" ht="21" customHeight="1">
      <c r="A20" s="253" t="s">
        <v>154</v>
      </c>
      <c r="B20" s="242">
        <v>11460</v>
      </c>
      <c r="C20" s="250" t="s">
        <v>26</v>
      </c>
      <c r="D20" s="275">
        <v>9</v>
      </c>
    </row>
    <row r="21" spans="1:4" ht="21" customHeight="1">
      <c r="A21" s="252" t="s">
        <v>879</v>
      </c>
      <c r="B21" s="242">
        <v>157</v>
      </c>
      <c r="C21" s="254" t="s">
        <v>155</v>
      </c>
      <c r="D21" s="275">
        <v>450</v>
      </c>
    </row>
    <row r="22" spans="1:4" ht="21" customHeight="1">
      <c r="A22" s="252" t="s">
        <v>156</v>
      </c>
      <c r="B22" s="273">
        <v>4363</v>
      </c>
      <c r="C22" s="251" t="s">
        <v>157</v>
      </c>
      <c r="D22" s="242">
        <v>6869</v>
      </c>
    </row>
    <row r="23" spans="1:4" ht="21" customHeight="1">
      <c r="A23" s="252"/>
      <c r="B23" s="273">
        <v>0</v>
      </c>
      <c r="C23" s="265" t="s">
        <v>880</v>
      </c>
      <c r="D23" s="275">
        <v>20000</v>
      </c>
    </row>
    <row r="24" spans="1:4" ht="21" customHeight="1">
      <c r="A24" s="266" t="s">
        <v>158</v>
      </c>
      <c r="B24" s="241">
        <f>SUM(B25:B28)</f>
        <v>548090</v>
      </c>
      <c r="C24" s="264" t="s">
        <v>159</v>
      </c>
      <c r="D24" s="241">
        <f>SUM(D25:D27)</f>
        <v>481600</v>
      </c>
    </row>
    <row r="25" spans="1:4" s="42" customFormat="1" ht="21" customHeight="1">
      <c r="A25" s="254" t="s">
        <v>160</v>
      </c>
      <c r="B25" s="242">
        <v>537058</v>
      </c>
      <c r="C25" s="250" t="s">
        <v>161</v>
      </c>
      <c r="D25" s="242">
        <v>481382</v>
      </c>
    </row>
    <row r="26" spans="1:4" ht="21" customHeight="1">
      <c r="A26" s="254" t="s">
        <v>162</v>
      </c>
      <c r="B26" s="242">
        <v>600</v>
      </c>
      <c r="C26" s="250" t="s">
        <v>163</v>
      </c>
      <c r="D26" s="242">
        <v>0</v>
      </c>
    </row>
    <row r="27" spans="1:4" ht="21" customHeight="1">
      <c r="A27" s="251" t="s">
        <v>164</v>
      </c>
      <c r="B27" s="242">
        <v>10373</v>
      </c>
      <c r="C27" s="255" t="s">
        <v>165</v>
      </c>
      <c r="D27" s="242">
        <v>218</v>
      </c>
    </row>
    <row r="28" spans="1:4" ht="21" customHeight="1">
      <c r="A28" s="251" t="s">
        <v>166</v>
      </c>
      <c r="B28" s="243">
        <v>59</v>
      </c>
      <c r="C28" s="252"/>
      <c r="D28" s="245">
        <v>0</v>
      </c>
    </row>
    <row r="29" spans="1:4" s="272" customFormat="1" ht="21" customHeight="1">
      <c r="A29" s="266" t="s">
        <v>167</v>
      </c>
      <c r="B29" s="274">
        <f>SUM(B30:B32)</f>
        <v>357542</v>
      </c>
      <c r="C29" s="266" t="s">
        <v>168</v>
      </c>
      <c r="D29" s="276">
        <f>SUM(D30:D31)</f>
        <v>329029</v>
      </c>
    </row>
    <row r="30" spans="1:4" s="249" customFormat="1" ht="21" customHeight="1">
      <c r="A30" s="251" t="s">
        <v>169</v>
      </c>
      <c r="B30" s="243">
        <v>82384</v>
      </c>
      <c r="C30" s="251" t="s">
        <v>170</v>
      </c>
      <c r="D30" s="245">
        <v>315491</v>
      </c>
    </row>
    <row r="31" spans="1:4" s="249" customFormat="1" ht="21" customHeight="1">
      <c r="A31" s="251" t="s">
        <v>171</v>
      </c>
      <c r="B31" s="243">
        <v>3709</v>
      </c>
      <c r="C31" s="251" t="s">
        <v>172</v>
      </c>
      <c r="D31" s="245">
        <v>13538</v>
      </c>
    </row>
    <row r="32" spans="1:4" s="249" customFormat="1" ht="21" customHeight="1">
      <c r="A32" s="251" t="s">
        <v>173</v>
      </c>
      <c r="B32" s="243">
        <v>271449</v>
      </c>
      <c r="C32" s="252"/>
      <c r="D32" s="245">
        <v>0</v>
      </c>
    </row>
    <row r="33" spans="1:4" s="249" customFormat="1" ht="21" customHeight="1">
      <c r="A33" s="251"/>
      <c r="B33" s="243">
        <v>0</v>
      </c>
      <c r="C33" s="252"/>
      <c r="D33" s="245">
        <v>0</v>
      </c>
    </row>
    <row r="34" spans="1:4" s="42" customFormat="1" ht="21" customHeight="1">
      <c r="A34" s="266" t="s">
        <v>174</v>
      </c>
      <c r="B34" s="241">
        <f>SUM(B35:B38)</f>
        <v>33277</v>
      </c>
      <c r="C34" s="267" t="s">
        <v>175</v>
      </c>
      <c r="D34" s="241">
        <f>SUM(D35:D38)</f>
        <v>23523</v>
      </c>
    </row>
    <row r="35" spans="1:4" ht="21" customHeight="1">
      <c r="A35" s="256" t="s">
        <v>886</v>
      </c>
      <c r="B35" s="242">
        <v>30767</v>
      </c>
      <c r="C35" s="253" t="s">
        <v>176</v>
      </c>
      <c r="D35" s="242">
        <v>22230</v>
      </c>
    </row>
    <row r="36" spans="1:4" ht="21" customHeight="1">
      <c r="A36" s="256" t="s">
        <v>177</v>
      </c>
      <c r="B36" s="242">
        <v>0</v>
      </c>
      <c r="C36" s="253" t="s">
        <v>178</v>
      </c>
      <c r="D36" s="242">
        <v>38</v>
      </c>
    </row>
    <row r="37" spans="1:4" ht="21" customHeight="1">
      <c r="A37" s="256" t="s">
        <v>179</v>
      </c>
      <c r="B37" s="242">
        <v>2500</v>
      </c>
      <c r="C37" s="253" t="s">
        <v>180</v>
      </c>
      <c r="D37" s="242">
        <v>640</v>
      </c>
    </row>
    <row r="38" spans="1:4" s="42" customFormat="1" ht="21" customHeight="1">
      <c r="A38" s="252" t="s">
        <v>881</v>
      </c>
      <c r="B38" s="242">
        <v>10</v>
      </c>
      <c r="C38" s="265" t="s">
        <v>882</v>
      </c>
      <c r="D38" s="246">
        <v>615</v>
      </c>
    </row>
    <row r="39" spans="1:4" s="271" customFormat="1" ht="21" customHeight="1">
      <c r="A39" s="266" t="s">
        <v>181</v>
      </c>
      <c r="B39" s="241">
        <f>SUM(B40:B43)</f>
        <v>40881</v>
      </c>
      <c r="C39" s="268" t="s">
        <v>182</v>
      </c>
      <c r="D39" s="248">
        <f>SUM(D40:D42)</f>
        <v>43994</v>
      </c>
    </row>
    <row r="40" spans="1:4" ht="21" customHeight="1">
      <c r="A40" s="256" t="s">
        <v>183</v>
      </c>
      <c r="B40" s="242">
        <v>40360</v>
      </c>
      <c r="C40" s="256" t="s">
        <v>184</v>
      </c>
      <c r="D40" s="247">
        <v>43994</v>
      </c>
    </row>
    <row r="41" spans="1:4" ht="21" customHeight="1">
      <c r="A41" s="256" t="s">
        <v>185</v>
      </c>
      <c r="B41" s="242">
        <v>0</v>
      </c>
      <c r="C41" s="256" t="s">
        <v>186</v>
      </c>
      <c r="D41" s="242">
        <v>0</v>
      </c>
    </row>
    <row r="42" spans="1:4" s="42" customFormat="1" ht="21" customHeight="1">
      <c r="A42" s="252" t="s">
        <v>883</v>
      </c>
      <c r="B42" s="242">
        <v>521</v>
      </c>
      <c r="C42" s="252" t="s">
        <v>884</v>
      </c>
      <c r="D42" s="244">
        <v>0</v>
      </c>
    </row>
    <row r="43" spans="1:4" ht="21" customHeight="1">
      <c r="A43" s="252" t="s">
        <v>885</v>
      </c>
      <c r="B43" s="242">
        <v>0</v>
      </c>
      <c r="C43" s="257"/>
      <c r="D43" s="248">
        <v>0</v>
      </c>
    </row>
    <row r="44" spans="1:4" ht="21" customHeight="1">
      <c r="A44" s="269" t="s">
        <v>187</v>
      </c>
      <c r="B44" s="241">
        <f>SUM(B45:B49)</f>
        <v>893538</v>
      </c>
      <c r="C44" s="269" t="s">
        <v>188</v>
      </c>
      <c r="D44" s="241">
        <f>SUM(D45:D46)</f>
        <v>840154</v>
      </c>
    </row>
    <row r="45" spans="1:4" ht="21" customHeight="1">
      <c r="A45" s="254" t="s">
        <v>887</v>
      </c>
      <c r="B45" s="242">
        <v>850181</v>
      </c>
      <c r="C45" s="254" t="s">
        <v>189</v>
      </c>
      <c r="D45" s="242">
        <v>840154</v>
      </c>
    </row>
    <row r="46" spans="1:4" ht="21" customHeight="1">
      <c r="A46" s="258" t="s">
        <v>190</v>
      </c>
      <c r="B46" s="242">
        <v>42811</v>
      </c>
      <c r="C46" s="258" t="s">
        <v>191</v>
      </c>
      <c r="D46" s="242">
        <v>0</v>
      </c>
    </row>
    <row r="47" spans="1:4" ht="21" customHeight="1">
      <c r="A47" s="258" t="s">
        <v>192</v>
      </c>
      <c r="B47" s="242">
        <v>546</v>
      </c>
      <c r="C47" s="253"/>
      <c r="D47" s="242">
        <v>0</v>
      </c>
    </row>
    <row r="48" spans="1:4" ht="21" customHeight="1">
      <c r="A48" s="258" t="s">
        <v>193</v>
      </c>
      <c r="B48" s="242">
        <v>0</v>
      </c>
      <c r="C48" s="253"/>
      <c r="D48" s="242">
        <v>0</v>
      </c>
    </row>
    <row r="49" spans="1:4" ht="21" customHeight="1">
      <c r="A49" s="258" t="s">
        <v>194</v>
      </c>
      <c r="B49" s="242">
        <v>0</v>
      </c>
      <c r="C49" s="253"/>
      <c r="D49" s="242">
        <v>0</v>
      </c>
    </row>
    <row r="50" spans="1:4" ht="21" customHeight="1">
      <c r="A50" s="254"/>
      <c r="B50" s="242">
        <v>0</v>
      </c>
      <c r="C50" s="253"/>
      <c r="D50" s="242">
        <v>0</v>
      </c>
    </row>
    <row r="51" spans="1:4" ht="21" customHeight="1">
      <c r="A51" s="259" t="s">
        <v>195</v>
      </c>
      <c r="B51" s="241">
        <f>SUM(B5,B12,B17,B24,B29,B34,B39,B44)</f>
        <v>3791313</v>
      </c>
      <c r="C51" s="259" t="s">
        <v>196</v>
      </c>
      <c r="D51" s="241">
        <f>SUM(D5,D12,D17,D24,D29,D34,D39,D44)</f>
        <v>3133526</v>
      </c>
    </row>
    <row r="52" spans="1:4" s="42" customFormat="1" ht="21" customHeight="1">
      <c r="A52" s="260" t="s">
        <v>197</v>
      </c>
      <c r="B52" s="242">
        <v>5140455</v>
      </c>
      <c r="C52" s="256" t="s">
        <v>198</v>
      </c>
      <c r="D52" s="242">
        <v>5798242</v>
      </c>
    </row>
    <row r="53" spans="1:4" ht="21" customHeight="1">
      <c r="A53" s="261"/>
      <c r="B53" s="242">
        <v>0</v>
      </c>
      <c r="C53" s="252"/>
      <c r="D53" s="244">
        <v>0</v>
      </c>
    </row>
    <row r="54" spans="1:4" ht="21" customHeight="1">
      <c r="A54" s="262" t="s">
        <v>49</v>
      </c>
      <c r="B54" s="241">
        <f>SUM(B51:B52)</f>
        <v>8931768</v>
      </c>
      <c r="C54" s="262" t="s">
        <v>199</v>
      </c>
      <c r="D54" s="241">
        <f>SUM(D51:D52)</f>
        <v>8931768</v>
      </c>
    </row>
  </sheetData>
  <sheetProtection/>
  <mergeCells count="1">
    <mergeCell ref="A2:D2"/>
  </mergeCells>
  <printOptions horizontalCentered="1"/>
  <pageMargins left="0.590277777777778" right="0.590277777777778" top="0.550694444444444" bottom="0.550694444444444" header="0.314583333333333" footer="0.31458333333333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showZeros="0" zoomScalePageLayoutView="0" workbookViewId="0" topLeftCell="A1">
      <pane xSplit="1" ySplit="7" topLeftCell="B23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D29" sqref="D29"/>
    </sheetView>
  </sheetViews>
  <sheetFormatPr defaultColWidth="9.00390625" defaultRowHeight="16.5" customHeight="1"/>
  <cols>
    <col min="1" max="1" width="39.00390625" style="48" customWidth="1"/>
    <col min="2" max="2" width="18.375" style="48" customWidth="1"/>
    <col min="3" max="3" width="16.50390625" style="49" customWidth="1"/>
    <col min="4" max="4" width="13.75390625" style="49" customWidth="1"/>
    <col min="5" max="5" width="11.625" style="48" bestFit="1" customWidth="1"/>
    <col min="6" max="16384" width="9.00390625" style="48" customWidth="1"/>
  </cols>
  <sheetData>
    <row r="1" ht="16.5" customHeight="1">
      <c r="A1" s="47" t="s">
        <v>69</v>
      </c>
    </row>
    <row r="2" spans="1:4" ht="16.5" customHeight="1">
      <c r="A2" s="299" t="s">
        <v>713</v>
      </c>
      <c r="B2" s="299"/>
      <c r="C2" s="299"/>
      <c r="D2" s="299"/>
    </row>
    <row r="3" spans="1:4" ht="16.5" customHeight="1">
      <c r="A3" s="50"/>
      <c r="B3" s="50"/>
      <c r="C3" s="51"/>
      <c r="D3" s="75" t="s">
        <v>33</v>
      </c>
    </row>
    <row r="4" spans="1:4" ht="16.5" customHeight="1">
      <c r="A4" s="300" t="s">
        <v>61</v>
      </c>
      <c r="B4" s="308" t="s">
        <v>62</v>
      </c>
      <c r="C4" s="309" t="s">
        <v>36</v>
      </c>
      <c r="D4" s="308" t="s">
        <v>63</v>
      </c>
    </row>
    <row r="5" spans="1:4" ht="16.5" customHeight="1">
      <c r="A5" s="300"/>
      <c r="B5" s="308"/>
      <c r="C5" s="310"/>
      <c r="D5" s="308"/>
    </row>
    <row r="6" spans="1:4" ht="16.5" customHeight="1">
      <c r="A6" s="300"/>
      <c r="B6" s="308"/>
      <c r="C6" s="311"/>
      <c r="D6" s="308"/>
    </row>
    <row r="7" spans="1:4" s="47" customFormat="1" ht="18.75" customHeight="1">
      <c r="A7" s="53" t="s">
        <v>34</v>
      </c>
      <c r="B7" s="166">
        <f>SUM(B8:B29)</f>
        <v>5945931</v>
      </c>
      <c r="C7" s="166">
        <f>SUM(C8:C29)</f>
        <v>6128841</v>
      </c>
      <c r="D7" s="167">
        <f>C7/B7*100</f>
        <v>103.1</v>
      </c>
    </row>
    <row r="8" spans="1:4" s="47" customFormat="1" ht="18.75" customHeight="1">
      <c r="A8" s="137" t="s">
        <v>726</v>
      </c>
      <c r="B8" s="168">
        <v>164177</v>
      </c>
      <c r="C8" s="168">
        <v>161030</v>
      </c>
      <c r="D8" s="169">
        <f aca="true" t="shared" si="0" ref="D8:D41">C8/B8*100</f>
        <v>98.1</v>
      </c>
    </row>
    <row r="9" spans="1:4" ht="18.75" customHeight="1">
      <c r="A9" s="137" t="s">
        <v>727</v>
      </c>
      <c r="B9" s="168">
        <v>1615</v>
      </c>
      <c r="C9" s="170">
        <v>3494</v>
      </c>
      <c r="D9" s="169">
        <f t="shared" si="0"/>
        <v>216.3</v>
      </c>
    </row>
    <row r="10" spans="1:4" ht="18.75" customHeight="1">
      <c r="A10" s="137" t="s">
        <v>728</v>
      </c>
      <c r="B10" s="168">
        <v>258967</v>
      </c>
      <c r="C10" s="170">
        <v>243970</v>
      </c>
      <c r="D10" s="169">
        <f t="shared" si="0"/>
        <v>94.2</v>
      </c>
    </row>
    <row r="11" spans="1:4" ht="18.75" customHeight="1">
      <c r="A11" s="137" t="s">
        <v>729</v>
      </c>
      <c r="B11" s="168">
        <v>476967</v>
      </c>
      <c r="C11" s="170">
        <v>503146</v>
      </c>
      <c r="D11" s="169">
        <f t="shared" si="0"/>
        <v>105.5</v>
      </c>
    </row>
    <row r="12" spans="1:4" ht="18.75" customHeight="1">
      <c r="A12" s="137" t="s">
        <v>730</v>
      </c>
      <c r="B12" s="168">
        <v>73538</v>
      </c>
      <c r="C12" s="170">
        <v>247466</v>
      </c>
      <c r="D12" s="169">
        <f t="shared" si="0"/>
        <v>336.5</v>
      </c>
    </row>
    <row r="13" spans="1:4" ht="18.75" customHeight="1">
      <c r="A13" s="137" t="s">
        <v>731</v>
      </c>
      <c r="B13" s="168">
        <v>52410</v>
      </c>
      <c r="C13" s="170">
        <v>62714</v>
      </c>
      <c r="D13" s="169">
        <f t="shared" si="0"/>
        <v>119.7</v>
      </c>
    </row>
    <row r="14" spans="1:4" ht="18.75" customHeight="1">
      <c r="A14" s="137" t="s">
        <v>732</v>
      </c>
      <c r="B14" s="168">
        <v>379153</v>
      </c>
      <c r="C14" s="170">
        <v>289434</v>
      </c>
      <c r="D14" s="169">
        <f t="shared" si="0"/>
        <v>76.3</v>
      </c>
    </row>
    <row r="15" spans="1:4" ht="18.75" customHeight="1">
      <c r="A15" s="137" t="s">
        <v>733</v>
      </c>
      <c r="B15" s="168">
        <v>208927</v>
      </c>
      <c r="C15" s="170">
        <v>348494</v>
      </c>
      <c r="D15" s="169">
        <f t="shared" si="0"/>
        <v>166.8</v>
      </c>
    </row>
    <row r="16" spans="1:4" ht="18.75" customHeight="1">
      <c r="A16" s="137" t="s">
        <v>734</v>
      </c>
      <c r="B16" s="168">
        <v>502124</v>
      </c>
      <c r="C16" s="170">
        <v>583346</v>
      </c>
      <c r="D16" s="169">
        <f t="shared" si="0"/>
        <v>116.2</v>
      </c>
    </row>
    <row r="17" spans="1:4" ht="18.75" customHeight="1">
      <c r="A17" s="137" t="s">
        <v>735</v>
      </c>
      <c r="B17" s="168">
        <v>2739442</v>
      </c>
      <c r="C17" s="170">
        <v>1972378</v>
      </c>
      <c r="D17" s="169">
        <f t="shared" si="0"/>
        <v>72</v>
      </c>
    </row>
    <row r="18" spans="1:4" ht="18.75" customHeight="1">
      <c r="A18" s="137" t="s">
        <v>736</v>
      </c>
      <c r="B18" s="168">
        <v>89540</v>
      </c>
      <c r="C18" s="170">
        <v>186015</v>
      </c>
      <c r="D18" s="169">
        <f t="shared" si="0"/>
        <v>207.7</v>
      </c>
    </row>
    <row r="19" spans="1:4" ht="18.75" customHeight="1">
      <c r="A19" s="137" t="s">
        <v>737</v>
      </c>
      <c r="B19" s="168">
        <v>300094</v>
      </c>
      <c r="C19" s="170">
        <v>247743</v>
      </c>
      <c r="D19" s="169">
        <f t="shared" si="0"/>
        <v>82.6</v>
      </c>
    </row>
    <row r="20" spans="1:4" ht="18.75" customHeight="1">
      <c r="A20" s="137" t="s">
        <v>738</v>
      </c>
      <c r="B20" s="168">
        <v>94495</v>
      </c>
      <c r="C20" s="170">
        <v>385791</v>
      </c>
      <c r="D20" s="169">
        <f t="shared" si="0"/>
        <v>408.3</v>
      </c>
    </row>
    <row r="21" spans="1:4" ht="18.75" customHeight="1">
      <c r="A21" s="180" t="s">
        <v>739</v>
      </c>
      <c r="B21" s="168">
        <v>47473</v>
      </c>
      <c r="C21" s="170">
        <v>92353</v>
      </c>
      <c r="D21" s="169">
        <f t="shared" si="0"/>
        <v>194.5</v>
      </c>
    </row>
    <row r="22" spans="1:4" ht="18.75" customHeight="1">
      <c r="A22" s="137" t="s">
        <v>740</v>
      </c>
      <c r="B22" s="168">
        <v>24141</v>
      </c>
      <c r="C22" s="170">
        <v>6500</v>
      </c>
      <c r="D22" s="169">
        <f t="shared" si="0"/>
        <v>26.9</v>
      </c>
    </row>
    <row r="23" spans="1:4" s="47" customFormat="1" ht="18.75" customHeight="1">
      <c r="A23" s="137" t="s">
        <v>741</v>
      </c>
      <c r="B23" s="168">
        <v>9868</v>
      </c>
      <c r="C23" s="170">
        <v>5346</v>
      </c>
      <c r="D23" s="169">
        <f t="shared" si="0"/>
        <v>54.2</v>
      </c>
    </row>
    <row r="24" spans="1:4" ht="18.75" customHeight="1">
      <c r="A24" s="137" t="s">
        <v>742</v>
      </c>
      <c r="B24" s="168">
        <v>8754</v>
      </c>
      <c r="C24" s="170">
        <v>10154</v>
      </c>
      <c r="D24" s="169">
        <f t="shared" si="0"/>
        <v>116</v>
      </c>
    </row>
    <row r="25" spans="1:4" ht="18.75" customHeight="1">
      <c r="A25" s="137" t="s">
        <v>743</v>
      </c>
      <c r="B25" s="168">
        <v>87248</v>
      </c>
      <c r="C25" s="170">
        <v>44742</v>
      </c>
      <c r="D25" s="169">
        <f t="shared" si="0"/>
        <v>51.3</v>
      </c>
    </row>
    <row r="26" spans="1:4" ht="18.75" customHeight="1">
      <c r="A26" s="137" t="s">
        <v>744</v>
      </c>
      <c r="B26" s="168">
        <v>12366</v>
      </c>
      <c r="C26" s="170">
        <v>11085</v>
      </c>
      <c r="D26" s="169">
        <f t="shared" si="0"/>
        <v>89.6</v>
      </c>
    </row>
    <row r="27" spans="1:4" ht="18.75" customHeight="1">
      <c r="A27" s="138" t="s">
        <v>745</v>
      </c>
      <c r="B27" s="171"/>
      <c r="C27" s="170">
        <v>150000</v>
      </c>
      <c r="D27" s="169"/>
    </row>
    <row r="28" spans="1:4" s="47" customFormat="1" ht="18.75" customHeight="1">
      <c r="A28" s="137" t="s">
        <v>746</v>
      </c>
      <c r="B28" s="168">
        <v>414632</v>
      </c>
      <c r="C28" s="170">
        <v>350180</v>
      </c>
      <c r="D28" s="169">
        <f t="shared" si="0"/>
        <v>84.5</v>
      </c>
    </row>
    <row r="29" spans="1:4" s="47" customFormat="1" ht="18.75" customHeight="1">
      <c r="A29" s="139" t="s">
        <v>747</v>
      </c>
      <c r="B29" s="168">
        <v>0</v>
      </c>
      <c r="C29" s="170">
        <v>223460</v>
      </c>
      <c r="D29" s="169"/>
    </row>
    <row r="30" spans="1:4" s="120" customFormat="1" ht="18.75" customHeight="1">
      <c r="A30" s="140" t="s">
        <v>748</v>
      </c>
      <c r="B30" s="172">
        <v>1317224</v>
      </c>
      <c r="C30" s="173">
        <v>1593770</v>
      </c>
      <c r="D30" s="174">
        <f t="shared" si="0"/>
        <v>121</v>
      </c>
    </row>
    <row r="31" spans="1:4" s="120" customFormat="1" ht="18.75" customHeight="1">
      <c r="A31" s="141" t="s">
        <v>749</v>
      </c>
      <c r="B31" s="172">
        <f>SUM(B32:B34)</f>
        <v>2598298</v>
      </c>
      <c r="C31" s="172">
        <f>SUM(C32:C34)</f>
        <v>1303190</v>
      </c>
      <c r="D31" s="174">
        <f t="shared" si="0"/>
        <v>50.2</v>
      </c>
    </row>
    <row r="32" spans="1:5" s="123" customFormat="1" ht="18.75" customHeight="1">
      <c r="A32" s="142" t="s">
        <v>40</v>
      </c>
      <c r="B32" s="168">
        <v>352391</v>
      </c>
      <c r="C32" s="170">
        <v>466720</v>
      </c>
      <c r="D32" s="175">
        <f t="shared" si="0"/>
        <v>132.4</v>
      </c>
      <c r="E32" s="125"/>
    </row>
    <row r="33" spans="1:4" s="123" customFormat="1" ht="18.75" customHeight="1">
      <c r="A33" s="142" t="s">
        <v>41</v>
      </c>
      <c r="B33" s="168">
        <v>935106</v>
      </c>
      <c r="C33" s="170">
        <v>655320</v>
      </c>
      <c r="D33" s="175">
        <f t="shared" si="0"/>
        <v>70.1</v>
      </c>
    </row>
    <row r="34" spans="1:4" s="123" customFormat="1" ht="18.75" customHeight="1">
      <c r="A34" s="142" t="s">
        <v>752</v>
      </c>
      <c r="B34" s="168">
        <v>1310801</v>
      </c>
      <c r="C34" s="170">
        <v>181150</v>
      </c>
      <c r="D34" s="175">
        <f t="shared" si="0"/>
        <v>13.8</v>
      </c>
    </row>
    <row r="35" spans="1:4" s="123" customFormat="1" ht="18.75" customHeight="1">
      <c r="A35" s="143" t="s">
        <v>750</v>
      </c>
      <c r="B35" s="168">
        <v>171</v>
      </c>
      <c r="C35" s="170"/>
      <c r="D35" s="175">
        <f t="shared" si="0"/>
        <v>0</v>
      </c>
    </row>
    <row r="36" spans="1:4" s="123" customFormat="1" ht="18.75" customHeight="1">
      <c r="A36" s="143" t="s">
        <v>751</v>
      </c>
      <c r="B36" s="168">
        <v>2121097</v>
      </c>
      <c r="C36" s="170"/>
      <c r="D36" s="175">
        <f t="shared" si="0"/>
        <v>0</v>
      </c>
    </row>
    <row r="37" spans="1:4" s="123" customFormat="1" ht="18.75" customHeight="1">
      <c r="A37" s="164" t="s">
        <v>804</v>
      </c>
      <c r="B37" s="168">
        <v>1626896</v>
      </c>
      <c r="C37" s="170"/>
      <c r="D37" s="175">
        <f t="shared" si="0"/>
        <v>0</v>
      </c>
    </row>
    <row r="38" spans="1:4" s="120" customFormat="1" ht="18.75" customHeight="1">
      <c r="A38" s="165" t="s">
        <v>802</v>
      </c>
      <c r="B38" s="172">
        <v>719386</v>
      </c>
      <c r="C38" s="176"/>
      <c r="D38" s="177">
        <f t="shared" si="0"/>
        <v>0</v>
      </c>
    </row>
    <row r="39" spans="1:4" s="120" customFormat="1" ht="18.75" customHeight="1">
      <c r="A39" s="165" t="s">
        <v>803</v>
      </c>
      <c r="B39" s="172">
        <v>235126</v>
      </c>
      <c r="C39" s="176"/>
      <c r="D39" s="177">
        <f t="shared" si="0"/>
        <v>0</v>
      </c>
    </row>
    <row r="40" spans="1:4" s="120" customFormat="1" ht="18.75" customHeight="1">
      <c r="A40" s="119"/>
      <c r="B40" s="172"/>
      <c r="C40" s="176"/>
      <c r="D40" s="177"/>
    </row>
    <row r="41" spans="1:4" s="120" customFormat="1" ht="18.75" customHeight="1">
      <c r="A41" s="126" t="s">
        <v>29</v>
      </c>
      <c r="B41" s="172">
        <f>SUM(B7,B30,B31,B35,B36,B37,B38,B39)</f>
        <v>14564129</v>
      </c>
      <c r="C41" s="172">
        <f>SUM(C7,C30,C31,C35,C36,C37,C38,C39)</f>
        <v>9025801</v>
      </c>
      <c r="D41" s="174">
        <f t="shared" si="0"/>
        <v>62</v>
      </c>
    </row>
    <row r="42" spans="1:4" ht="46.5" customHeight="1">
      <c r="A42" s="307"/>
      <c r="B42" s="307"/>
      <c r="C42" s="307"/>
      <c r="D42" s="307"/>
    </row>
    <row r="43" ht="16.5" customHeight="1">
      <c r="B43" s="52"/>
    </row>
    <row r="44" ht="16.5" customHeight="1">
      <c r="B44" s="52">
        <f>'[4]7.2017年省级收入'!B26-'[4]8.2017年省级支出'!B47</f>
        <v>0</v>
      </c>
    </row>
    <row r="45" ht="16.5" customHeight="1">
      <c r="B45" s="52"/>
    </row>
    <row r="49" ht="16.5" customHeight="1">
      <c r="B49" s="52"/>
    </row>
  </sheetData>
  <sheetProtection/>
  <mergeCells count="6">
    <mergeCell ref="A42:D42"/>
    <mergeCell ref="A2:D2"/>
    <mergeCell ref="A4:A6"/>
    <mergeCell ref="B4:B6"/>
    <mergeCell ref="C4:C6"/>
    <mergeCell ref="D4:D6"/>
  </mergeCells>
  <printOptions horizontalCentered="1"/>
  <pageMargins left="0.5905511811023623" right="0.5905511811023623" top="0.5511811023622047" bottom="0.5511811023622047" header="0.31496062992125984" footer="0.31496062992125984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3"/>
  <sheetViews>
    <sheetView showZeros="0" zoomScalePageLayoutView="0" workbookViewId="0" topLeftCell="A1">
      <selection activeCell="G9" sqref="G9"/>
    </sheetView>
  </sheetViews>
  <sheetFormatPr defaultColWidth="6.875" defaultRowHeight="14.25"/>
  <cols>
    <col min="1" max="1" width="43.50390625" style="19" customWidth="1"/>
    <col min="2" max="4" width="13.125" style="183" customWidth="1"/>
    <col min="5" max="194" width="6.875" style="19" customWidth="1"/>
    <col min="195" max="16384" width="6.875" style="19" customWidth="1"/>
  </cols>
  <sheetData>
    <row r="1" spans="1:3" ht="14.25">
      <c r="A1" s="17" t="s">
        <v>70</v>
      </c>
      <c r="B1" s="182"/>
      <c r="C1" s="182"/>
    </row>
    <row r="2" spans="1:4" ht="22.5">
      <c r="A2" s="312" t="s">
        <v>714</v>
      </c>
      <c r="B2" s="312"/>
      <c r="C2" s="312"/>
      <c r="D2" s="312"/>
    </row>
    <row r="3" spans="1:4" ht="13.5">
      <c r="A3" s="18"/>
      <c r="B3" s="182"/>
      <c r="C3" s="313" t="s">
        <v>7</v>
      </c>
      <c r="D3" s="313"/>
    </row>
    <row r="4" spans="1:4" s="279" customFormat="1" ht="17.25" customHeight="1">
      <c r="A4" s="280" t="s">
        <v>888</v>
      </c>
      <c r="B4" s="281" t="s">
        <v>58</v>
      </c>
      <c r="C4" s="281" t="s">
        <v>59</v>
      </c>
      <c r="D4" s="281" t="s">
        <v>60</v>
      </c>
    </row>
    <row r="5" spans="1:4" s="279" customFormat="1" ht="17.25" customHeight="1">
      <c r="A5" s="277" t="s">
        <v>18</v>
      </c>
      <c r="B5" s="278">
        <f>SUM(B6,B130,B131,B132,B164,B196,B229,B296,B345,B368,B383,B451,B472,B499,B513,B516,B518,B535,B541,B548,B549,B552)</f>
        <v>6128841</v>
      </c>
      <c r="C5" s="278">
        <f>SUM(C6,C130,C131,C132,C164,C196,C229,C296,C345,C368,C383,C451,C472,C499,C513,C516,C518,C535,C541,C548,C549,C552)</f>
        <v>860889</v>
      </c>
      <c r="D5" s="278">
        <f>SUM(D6,D130,D131,D132,D164,D196,D229,D296,D345,D368,D383,D451,D472,D499,D513,D516,D518,D535,D541,D548,D549,D552)</f>
        <v>5267952</v>
      </c>
    </row>
    <row r="6" spans="1:4" s="33" customFormat="1" ht="17.25" customHeight="1">
      <c r="A6" s="104" t="s">
        <v>210</v>
      </c>
      <c r="B6" s="186">
        <f>SUM(B7,B10,B14,B24,B29,B34,B41,B48,B57,B63,B73,B75,B83,B89,B94,B96,B98,B102,B105,B110,B114,B118,B122,B124,B128)</f>
        <v>161030</v>
      </c>
      <c r="C6" s="186">
        <f>SUM(C7,C10,C14,C24,C29,C34,C41,C48,C57,C63,C73,C75,C83,C89,C94,C96,C98,C102,C105,C110,C114,C118,C122,C124,C128)</f>
        <v>60868</v>
      </c>
      <c r="D6" s="186">
        <f>SUM(D7,D10,D14,D24,D29,D34,D41,D48,D57,D63,D73,D75,D83,D89,D94,D96,D98,D102,D105,D110,D114,D118,D122,D124,D128)</f>
        <v>100162</v>
      </c>
    </row>
    <row r="7" spans="1:4" s="54" customFormat="1" ht="17.25" customHeight="1">
      <c r="A7" s="116" t="s">
        <v>294</v>
      </c>
      <c r="B7" s="186">
        <f>SUM(B8:B9)</f>
        <v>6025</v>
      </c>
      <c r="C7" s="186">
        <f>SUM(C8:C9)</f>
        <v>5603</v>
      </c>
      <c r="D7" s="186">
        <f>SUM(D8:D9)</f>
        <v>422</v>
      </c>
    </row>
    <row r="8" spans="1:4" s="54" customFormat="1" ht="17.25" customHeight="1">
      <c r="A8" s="116" t="s">
        <v>295</v>
      </c>
      <c r="B8" s="186">
        <v>6017</v>
      </c>
      <c r="C8" s="181">
        <v>5603</v>
      </c>
      <c r="D8" s="181">
        <f aca="true" t="shared" si="0" ref="D8:D38">B8-C8</f>
        <v>414</v>
      </c>
    </row>
    <row r="9" spans="1:4" s="54" customFormat="1" ht="17.25" customHeight="1">
      <c r="A9" s="116" t="s">
        <v>296</v>
      </c>
      <c r="B9" s="186">
        <v>8</v>
      </c>
      <c r="C9" s="181"/>
      <c r="D9" s="181">
        <f t="shared" si="0"/>
        <v>8</v>
      </c>
    </row>
    <row r="10" spans="1:4" s="54" customFormat="1" ht="17.25" customHeight="1">
      <c r="A10" s="116" t="s">
        <v>299</v>
      </c>
      <c r="B10" s="186">
        <f>SUM(B11:B13)</f>
        <v>2109</v>
      </c>
      <c r="C10" s="186">
        <f>SUM(C11:C13)</f>
        <v>1909</v>
      </c>
      <c r="D10" s="186">
        <f>SUM(D11:D13)</f>
        <v>200</v>
      </c>
    </row>
    <row r="11" spans="1:4" s="54" customFormat="1" ht="17.25" customHeight="1">
      <c r="A11" s="116" t="s">
        <v>300</v>
      </c>
      <c r="B11" s="186">
        <v>1699</v>
      </c>
      <c r="C11" s="181">
        <v>1699</v>
      </c>
      <c r="D11" s="181">
        <f t="shared" si="0"/>
        <v>0</v>
      </c>
    </row>
    <row r="12" spans="1:4" s="54" customFormat="1" ht="17.25" customHeight="1">
      <c r="A12" s="117" t="s">
        <v>301</v>
      </c>
      <c r="B12" s="186">
        <v>200</v>
      </c>
      <c r="C12" s="181"/>
      <c r="D12" s="181">
        <f t="shared" si="0"/>
        <v>200</v>
      </c>
    </row>
    <row r="13" spans="1:4" s="54" customFormat="1" ht="17.25" customHeight="1">
      <c r="A13" s="117" t="s">
        <v>298</v>
      </c>
      <c r="B13" s="186">
        <v>210</v>
      </c>
      <c r="C13" s="181">
        <v>210</v>
      </c>
      <c r="D13" s="181">
        <f t="shared" si="0"/>
        <v>0</v>
      </c>
    </row>
    <row r="14" spans="1:4" s="54" customFormat="1" ht="17.25" customHeight="1">
      <c r="A14" s="116" t="s">
        <v>708</v>
      </c>
      <c r="B14" s="186">
        <f>SUM(B15:B23)</f>
        <v>34649</v>
      </c>
      <c r="C14" s="186">
        <f>SUM(C15:C23)</f>
        <v>11972</v>
      </c>
      <c r="D14" s="186">
        <f>SUM(D15:D23)</f>
        <v>22677</v>
      </c>
    </row>
    <row r="15" spans="1:4" s="54" customFormat="1" ht="17.25" customHeight="1">
      <c r="A15" s="116" t="s">
        <v>300</v>
      </c>
      <c r="B15" s="186">
        <v>10558</v>
      </c>
      <c r="C15" s="181">
        <v>10558</v>
      </c>
      <c r="D15" s="181">
        <f t="shared" si="0"/>
        <v>0</v>
      </c>
    </row>
    <row r="16" spans="1:4" s="54" customFormat="1" ht="17.25" customHeight="1">
      <c r="A16" s="116" t="s">
        <v>296</v>
      </c>
      <c r="B16" s="186">
        <v>5415</v>
      </c>
      <c r="C16" s="181">
        <v>366</v>
      </c>
      <c r="D16" s="181">
        <f t="shared" si="0"/>
        <v>5049</v>
      </c>
    </row>
    <row r="17" spans="1:4" s="54" customFormat="1" ht="17.25" customHeight="1">
      <c r="A17" s="117" t="s">
        <v>297</v>
      </c>
      <c r="B17" s="186">
        <v>13732</v>
      </c>
      <c r="C17" s="181"/>
      <c r="D17" s="181">
        <f t="shared" si="0"/>
        <v>13732</v>
      </c>
    </row>
    <row r="18" spans="1:4" s="54" customFormat="1" ht="17.25" customHeight="1">
      <c r="A18" s="117" t="s">
        <v>303</v>
      </c>
      <c r="B18" s="186">
        <v>1</v>
      </c>
      <c r="C18" s="181">
        <v>1</v>
      </c>
      <c r="D18" s="181">
        <f t="shared" si="0"/>
        <v>0</v>
      </c>
    </row>
    <row r="19" spans="1:4" s="54" customFormat="1" ht="17.25" customHeight="1">
      <c r="A19" s="117" t="s">
        <v>304</v>
      </c>
      <c r="B19" s="186">
        <v>2162</v>
      </c>
      <c r="C19" s="181">
        <v>2</v>
      </c>
      <c r="D19" s="181">
        <f t="shared" si="0"/>
        <v>2160</v>
      </c>
    </row>
    <row r="20" spans="1:4" s="54" customFormat="1" ht="17.25" customHeight="1">
      <c r="A20" s="116" t="s">
        <v>305</v>
      </c>
      <c r="B20" s="186">
        <v>677</v>
      </c>
      <c r="C20" s="181">
        <v>647</v>
      </c>
      <c r="D20" s="181">
        <f t="shared" si="0"/>
        <v>30</v>
      </c>
    </row>
    <row r="21" spans="1:4" s="54" customFormat="1" ht="17.25" customHeight="1">
      <c r="A21" s="116" t="s">
        <v>306</v>
      </c>
      <c r="B21" s="186">
        <v>257</v>
      </c>
      <c r="C21" s="181">
        <v>257</v>
      </c>
      <c r="D21" s="181">
        <f t="shared" si="0"/>
        <v>0</v>
      </c>
    </row>
    <row r="22" spans="1:4" s="54" customFormat="1" ht="17.25" customHeight="1">
      <c r="A22" s="117" t="s">
        <v>298</v>
      </c>
      <c r="B22" s="186">
        <v>147</v>
      </c>
      <c r="C22" s="181">
        <v>141</v>
      </c>
      <c r="D22" s="181">
        <f t="shared" si="0"/>
        <v>6</v>
      </c>
    </row>
    <row r="23" spans="1:4" s="54" customFormat="1" ht="17.25" customHeight="1">
      <c r="A23" s="117" t="s">
        <v>307</v>
      </c>
      <c r="B23" s="186">
        <v>1700</v>
      </c>
      <c r="C23" s="181"/>
      <c r="D23" s="181">
        <f t="shared" si="0"/>
        <v>1700</v>
      </c>
    </row>
    <row r="24" spans="1:4" s="54" customFormat="1" ht="17.25" customHeight="1">
      <c r="A24" s="116" t="s">
        <v>308</v>
      </c>
      <c r="B24" s="186">
        <f>SUM(B25:B28)</f>
        <v>6103</v>
      </c>
      <c r="C24" s="186">
        <f>SUM(C25:C28)</f>
        <v>5215</v>
      </c>
      <c r="D24" s="186">
        <f>SUM(D25:D28)</f>
        <v>888</v>
      </c>
    </row>
    <row r="25" spans="1:4" s="54" customFormat="1" ht="17.25" customHeight="1">
      <c r="A25" s="116" t="s">
        <v>300</v>
      </c>
      <c r="B25" s="186">
        <v>3587</v>
      </c>
      <c r="C25" s="181">
        <v>3587</v>
      </c>
      <c r="D25" s="181">
        <f t="shared" si="0"/>
        <v>0</v>
      </c>
    </row>
    <row r="26" spans="1:4" s="54" customFormat="1" ht="17.25" customHeight="1">
      <c r="A26" s="116" t="s">
        <v>309</v>
      </c>
      <c r="B26" s="186">
        <v>824</v>
      </c>
      <c r="C26" s="181"/>
      <c r="D26" s="181">
        <f t="shared" si="0"/>
        <v>824</v>
      </c>
    </row>
    <row r="27" spans="1:4" s="54" customFormat="1" ht="17.25" customHeight="1">
      <c r="A27" s="116" t="s">
        <v>310</v>
      </c>
      <c r="B27" s="186">
        <v>100</v>
      </c>
      <c r="C27" s="181">
        <v>51</v>
      </c>
      <c r="D27" s="181">
        <f t="shared" si="0"/>
        <v>49</v>
      </c>
    </row>
    <row r="28" spans="1:4" s="54" customFormat="1" ht="17.25" customHeight="1">
      <c r="A28" s="116" t="s">
        <v>298</v>
      </c>
      <c r="B28" s="186">
        <v>1592</v>
      </c>
      <c r="C28" s="181">
        <v>1577</v>
      </c>
      <c r="D28" s="181">
        <f t="shared" si="0"/>
        <v>15</v>
      </c>
    </row>
    <row r="29" spans="1:4" s="54" customFormat="1" ht="17.25" customHeight="1">
      <c r="A29" s="117" t="s">
        <v>311</v>
      </c>
      <c r="B29" s="186">
        <f>SUM(B30:B33)</f>
        <v>2034</v>
      </c>
      <c r="C29" s="186">
        <f>SUM(C30:C33)</f>
        <v>1698</v>
      </c>
      <c r="D29" s="186">
        <f>SUM(D30:D33)</f>
        <v>336</v>
      </c>
    </row>
    <row r="30" spans="1:4" s="54" customFormat="1" ht="17.25" customHeight="1">
      <c r="A30" s="117" t="s">
        <v>300</v>
      </c>
      <c r="B30" s="186">
        <v>1112</v>
      </c>
      <c r="C30" s="181">
        <v>1112</v>
      </c>
      <c r="D30" s="181">
        <f t="shared" si="0"/>
        <v>0</v>
      </c>
    </row>
    <row r="31" spans="1:4" s="54" customFormat="1" ht="17.25" customHeight="1">
      <c r="A31" s="117" t="s">
        <v>312</v>
      </c>
      <c r="B31" s="186">
        <v>300</v>
      </c>
      <c r="C31" s="181"/>
      <c r="D31" s="181">
        <f t="shared" si="0"/>
        <v>300</v>
      </c>
    </row>
    <row r="32" spans="1:4" s="54" customFormat="1" ht="17.25" customHeight="1">
      <c r="A32" s="117" t="s">
        <v>313</v>
      </c>
      <c r="B32" s="186">
        <v>36</v>
      </c>
      <c r="C32" s="181"/>
      <c r="D32" s="181">
        <f t="shared" si="0"/>
        <v>36</v>
      </c>
    </row>
    <row r="33" spans="1:4" s="54" customFormat="1" ht="17.25" customHeight="1">
      <c r="A33" s="116" t="s">
        <v>298</v>
      </c>
      <c r="B33" s="186">
        <v>586</v>
      </c>
      <c r="C33" s="181">
        <v>586</v>
      </c>
      <c r="D33" s="181">
        <f t="shared" si="0"/>
        <v>0</v>
      </c>
    </row>
    <row r="34" spans="1:4" s="54" customFormat="1" ht="17.25" customHeight="1">
      <c r="A34" s="116" t="s">
        <v>314</v>
      </c>
      <c r="B34" s="186">
        <f>SUM(B35:B40)</f>
        <v>8078</v>
      </c>
      <c r="C34" s="186">
        <f>SUM(C35:C40)</f>
        <v>4131</v>
      </c>
      <c r="D34" s="186">
        <f>SUM(D35:D40)</f>
        <v>3947</v>
      </c>
    </row>
    <row r="35" spans="1:4" s="54" customFormat="1" ht="17.25" customHeight="1">
      <c r="A35" s="117" t="s">
        <v>300</v>
      </c>
      <c r="B35" s="186">
        <v>4131</v>
      </c>
      <c r="C35" s="181">
        <v>4131</v>
      </c>
      <c r="D35" s="181">
        <f t="shared" si="0"/>
        <v>0</v>
      </c>
    </row>
    <row r="36" spans="1:4" s="54" customFormat="1" ht="17.25" customHeight="1">
      <c r="A36" s="115" t="s">
        <v>296</v>
      </c>
      <c r="B36" s="186">
        <v>1748</v>
      </c>
      <c r="C36" s="181"/>
      <c r="D36" s="181">
        <f t="shared" si="0"/>
        <v>1748</v>
      </c>
    </row>
    <row r="37" spans="1:4" s="54" customFormat="1" ht="17.25" customHeight="1">
      <c r="A37" s="115" t="s">
        <v>315</v>
      </c>
      <c r="B37" s="186">
        <v>25</v>
      </c>
      <c r="C37" s="181"/>
      <c r="D37" s="181">
        <f t="shared" si="0"/>
        <v>25</v>
      </c>
    </row>
    <row r="38" spans="1:4" s="54" customFormat="1" ht="17.25" customHeight="1">
      <c r="A38" s="116" t="s">
        <v>316</v>
      </c>
      <c r="B38" s="186">
        <v>120</v>
      </c>
      <c r="C38" s="181"/>
      <c r="D38" s="181">
        <f t="shared" si="0"/>
        <v>120</v>
      </c>
    </row>
    <row r="39" spans="1:4" s="54" customFormat="1" ht="17.25" customHeight="1">
      <c r="A39" s="117" t="s">
        <v>317</v>
      </c>
      <c r="B39" s="186">
        <v>800</v>
      </c>
      <c r="C39" s="181"/>
      <c r="D39" s="181">
        <f aca="true" t="shared" si="1" ref="D39:D67">B39-C39</f>
        <v>800</v>
      </c>
    </row>
    <row r="40" spans="1:4" s="54" customFormat="1" ht="17.25" customHeight="1">
      <c r="A40" s="117" t="s">
        <v>318</v>
      </c>
      <c r="B40" s="186">
        <v>1254</v>
      </c>
      <c r="C40" s="181"/>
      <c r="D40" s="181">
        <f t="shared" si="1"/>
        <v>1254</v>
      </c>
    </row>
    <row r="41" spans="1:4" s="54" customFormat="1" ht="17.25" customHeight="1">
      <c r="A41" s="117" t="s">
        <v>319</v>
      </c>
      <c r="B41" s="186">
        <f>SUM(B42:B47)</f>
        <v>2987</v>
      </c>
      <c r="C41" s="186">
        <f>SUM(C42:C47)</f>
        <v>2023</v>
      </c>
      <c r="D41" s="186">
        <f>SUM(D42:D47)</f>
        <v>964</v>
      </c>
    </row>
    <row r="42" spans="1:4" s="54" customFormat="1" ht="17.25" customHeight="1">
      <c r="A42" s="116" t="s">
        <v>300</v>
      </c>
      <c r="B42" s="186">
        <v>1691</v>
      </c>
      <c r="C42" s="181">
        <v>1691</v>
      </c>
      <c r="D42" s="181">
        <f t="shared" si="1"/>
        <v>0</v>
      </c>
    </row>
    <row r="43" spans="1:4" s="54" customFormat="1" ht="17.25" customHeight="1">
      <c r="A43" s="116" t="s">
        <v>296</v>
      </c>
      <c r="B43" s="186">
        <v>12</v>
      </c>
      <c r="C43" s="181">
        <v>1</v>
      </c>
      <c r="D43" s="181">
        <f t="shared" si="1"/>
        <v>11</v>
      </c>
    </row>
    <row r="44" spans="1:4" s="54" customFormat="1" ht="17.25" customHeight="1">
      <c r="A44" s="116" t="s">
        <v>297</v>
      </c>
      <c r="B44" s="186"/>
      <c r="C44" s="181"/>
      <c r="D44" s="181">
        <f t="shared" si="1"/>
        <v>0</v>
      </c>
    </row>
    <row r="45" spans="1:4" s="54" customFormat="1" ht="17.25" customHeight="1">
      <c r="A45" s="117" t="s">
        <v>320</v>
      </c>
      <c r="B45" s="186">
        <v>931</v>
      </c>
      <c r="C45" s="181"/>
      <c r="D45" s="181">
        <f t="shared" si="1"/>
        <v>931</v>
      </c>
    </row>
    <row r="46" spans="1:4" s="54" customFormat="1" ht="17.25" customHeight="1">
      <c r="A46" s="117" t="s">
        <v>298</v>
      </c>
      <c r="B46" s="186">
        <v>331</v>
      </c>
      <c r="C46" s="181">
        <v>331</v>
      </c>
      <c r="D46" s="181">
        <f t="shared" si="1"/>
        <v>0</v>
      </c>
    </row>
    <row r="47" spans="1:4" s="54" customFormat="1" ht="17.25" customHeight="1">
      <c r="A47" s="104" t="s">
        <v>321</v>
      </c>
      <c r="B47" s="186">
        <v>22</v>
      </c>
      <c r="C47" s="181"/>
      <c r="D47" s="181">
        <f t="shared" si="1"/>
        <v>22</v>
      </c>
    </row>
    <row r="48" spans="1:4" s="54" customFormat="1" ht="17.25" customHeight="1">
      <c r="A48" s="117" t="s">
        <v>322</v>
      </c>
      <c r="B48" s="186">
        <f>SUM(B49:B56)</f>
        <v>5589</v>
      </c>
      <c r="C48" s="186">
        <f>SUM(C49:C56)</f>
        <v>1741</v>
      </c>
      <c r="D48" s="186">
        <f>SUM(D49:D56)</f>
        <v>3848</v>
      </c>
    </row>
    <row r="49" spans="1:4" s="54" customFormat="1" ht="17.25" customHeight="1">
      <c r="A49" s="117" t="s">
        <v>300</v>
      </c>
      <c r="B49" s="186">
        <v>651</v>
      </c>
      <c r="C49" s="181">
        <v>651</v>
      </c>
      <c r="D49" s="181">
        <f t="shared" si="1"/>
        <v>0</v>
      </c>
    </row>
    <row r="50" spans="1:4" s="54" customFormat="1" ht="17.25" customHeight="1">
      <c r="A50" s="116" t="s">
        <v>296</v>
      </c>
      <c r="B50" s="186">
        <v>2493</v>
      </c>
      <c r="C50" s="181">
        <v>496</v>
      </c>
      <c r="D50" s="181">
        <f t="shared" si="1"/>
        <v>1997</v>
      </c>
    </row>
    <row r="51" spans="1:4" s="54" customFormat="1" ht="17.25" customHeight="1">
      <c r="A51" s="116" t="s">
        <v>297</v>
      </c>
      <c r="B51" s="186">
        <v>200</v>
      </c>
      <c r="C51" s="181"/>
      <c r="D51" s="181">
        <f t="shared" si="1"/>
        <v>200</v>
      </c>
    </row>
    <row r="52" spans="1:4" s="54" customFormat="1" ht="17.25" customHeight="1">
      <c r="A52" s="117" t="s">
        <v>323</v>
      </c>
      <c r="B52" s="186">
        <v>151</v>
      </c>
      <c r="C52" s="181">
        <v>149</v>
      </c>
      <c r="D52" s="181">
        <f t="shared" si="1"/>
        <v>2</v>
      </c>
    </row>
    <row r="53" spans="1:4" s="54" customFormat="1" ht="17.25" customHeight="1">
      <c r="A53" s="116" t="s">
        <v>324</v>
      </c>
      <c r="B53" s="186">
        <v>60</v>
      </c>
      <c r="C53" s="181"/>
      <c r="D53" s="181">
        <f t="shared" si="1"/>
        <v>60</v>
      </c>
    </row>
    <row r="54" spans="1:4" s="54" customFormat="1" ht="17.25" customHeight="1">
      <c r="A54" s="117" t="s">
        <v>325</v>
      </c>
      <c r="B54" s="186">
        <v>445</v>
      </c>
      <c r="C54" s="181">
        <v>445</v>
      </c>
      <c r="D54" s="181">
        <f t="shared" si="1"/>
        <v>0</v>
      </c>
    </row>
    <row r="55" spans="1:4" s="54" customFormat="1" ht="17.25" customHeight="1">
      <c r="A55" s="117" t="s">
        <v>298</v>
      </c>
      <c r="B55" s="186">
        <v>750</v>
      </c>
      <c r="C55" s="181"/>
      <c r="D55" s="181">
        <f t="shared" si="1"/>
        <v>750</v>
      </c>
    </row>
    <row r="56" spans="1:4" s="54" customFormat="1" ht="17.25" customHeight="1">
      <c r="A56" s="117" t="s">
        <v>326</v>
      </c>
      <c r="B56" s="186">
        <v>839</v>
      </c>
      <c r="C56" s="181"/>
      <c r="D56" s="181">
        <f t="shared" si="1"/>
        <v>839</v>
      </c>
    </row>
    <row r="57" spans="1:4" s="54" customFormat="1" ht="17.25" customHeight="1">
      <c r="A57" s="104" t="s">
        <v>327</v>
      </c>
      <c r="B57" s="186">
        <f>SUM(B58:B62)</f>
        <v>10042</v>
      </c>
      <c r="C57" s="186">
        <f>SUM(C58:C62)</f>
        <v>2134</v>
      </c>
      <c r="D57" s="186">
        <f>SUM(D58:D62)</f>
        <v>7908</v>
      </c>
    </row>
    <row r="58" spans="1:4" s="54" customFormat="1" ht="17.25" customHeight="1">
      <c r="A58" s="116" t="s">
        <v>300</v>
      </c>
      <c r="B58" s="186">
        <v>2040</v>
      </c>
      <c r="C58" s="181">
        <v>2040</v>
      </c>
      <c r="D58" s="181">
        <f t="shared" si="1"/>
        <v>0</v>
      </c>
    </row>
    <row r="59" spans="1:4" s="54" customFormat="1" ht="17.25" customHeight="1">
      <c r="A59" s="116" t="s">
        <v>296</v>
      </c>
      <c r="B59" s="186">
        <v>6524</v>
      </c>
      <c r="C59" s="181"/>
      <c r="D59" s="181">
        <f t="shared" si="1"/>
        <v>6524</v>
      </c>
    </row>
    <row r="60" spans="1:4" s="54" customFormat="1" ht="17.25" customHeight="1">
      <c r="A60" s="116" t="s">
        <v>297</v>
      </c>
      <c r="B60" s="186">
        <v>406</v>
      </c>
      <c r="C60" s="181"/>
      <c r="D60" s="181">
        <f t="shared" si="1"/>
        <v>406</v>
      </c>
    </row>
    <row r="61" spans="1:4" s="54" customFormat="1" ht="17.25" customHeight="1">
      <c r="A61" s="117" t="s">
        <v>328</v>
      </c>
      <c r="B61" s="186">
        <v>978</v>
      </c>
      <c r="C61" s="181"/>
      <c r="D61" s="181">
        <f t="shared" si="1"/>
        <v>978</v>
      </c>
    </row>
    <row r="62" spans="1:4" s="54" customFormat="1" ht="17.25" customHeight="1">
      <c r="A62" s="116" t="s">
        <v>298</v>
      </c>
      <c r="B62" s="186">
        <v>94</v>
      </c>
      <c r="C62" s="181">
        <v>94</v>
      </c>
      <c r="D62" s="181">
        <f t="shared" si="1"/>
        <v>0</v>
      </c>
    </row>
    <row r="63" spans="1:4" s="54" customFormat="1" ht="17.25" customHeight="1">
      <c r="A63" s="104" t="s">
        <v>329</v>
      </c>
      <c r="B63" s="186">
        <f>SUM(B64:B72)</f>
        <v>12104</v>
      </c>
      <c r="C63" s="186">
        <f>SUM(C64:C72)</f>
        <v>2061</v>
      </c>
      <c r="D63" s="186">
        <f>SUM(D64:D72)</f>
        <v>10043</v>
      </c>
    </row>
    <row r="64" spans="1:4" s="54" customFormat="1" ht="17.25" customHeight="1">
      <c r="A64" s="116" t="s">
        <v>300</v>
      </c>
      <c r="B64" s="186">
        <v>1242</v>
      </c>
      <c r="C64" s="181">
        <v>1242</v>
      </c>
      <c r="D64" s="181">
        <f t="shared" si="1"/>
        <v>0</v>
      </c>
    </row>
    <row r="65" spans="1:4" s="54" customFormat="1" ht="17.25" customHeight="1">
      <c r="A65" s="116" t="s">
        <v>296</v>
      </c>
      <c r="B65" s="186">
        <v>589</v>
      </c>
      <c r="C65" s="181"/>
      <c r="D65" s="181">
        <f t="shared" si="1"/>
        <v>589</v>
      </c>
    </row>
    <row r="66" spans="1:4" s="54" customFormat="1" ht="17.25" customHeight="1">
      <c r="A66" s="117" t="s">
        <v>330</v>
      </c>
      <c r="B66" s="186">
        <v>2175</v>
      </c>
      <c r="C66" s="181"/>
      <c r="D66" s="181">
        <f t="shared" si="1"/>
        <v>2175</v>
      </c>
    </row>
    <row r="67" spans="1:4" s="54" customFormat="1" ht="17.25" customHeight="1">
      <c r="A67" s="117" t="s">
        <v>331</v>
      </c>
      <c r="B67" s="186">
        <v>1710</v>
      </c>
      <c r="C67" s="181"/>
      <c r="D67" s="181">
        <f t="shared" si="1"/>
        <v>1710</v>
      </c>
    </row>
    <row r="68" spans="1:4" s="54" customFormat="1" ht="17.25" customHeight="1">
      <c r="A68" s="117" t="s">
        <v>332</v>
      </c>
      <c r="B68" s="186"/>
      <c r="C68" s="181"/>
      <c r="D68" s="181">
        <f aca="true" t="shared" si="2" ref="D68:D97">B68-C68</f>
        <v>0</v>
      </c>
    </row>
    <row r="69" spans="1:4" s="54" customFormat="1" ht="17.25" customHeight="1">
      <c r="A69" s="116" t="s">
        <v>333</v>
      </c>
      <c r="B69" s="186">
        <v>4417</v>
      </c>
      <c r="C69" s="181"/>
      <c r="D69" s="181">
        <f t="shared" si="2"/>
        <v>4417</v>
      </c>
    </row>
    <row r="70" spans="1:4" s="54" customFormat="1" ht="17.25" customHeight="1">
      <c r="A70" s="116" t="s">
        <v>334</v>
      </c>
      <c r="B70" s="186">
        <v>1100</v>
      </c>
      <c r="C70" s="181"/>
      <c r="D70" s="181">
        <f t="shared" si="2"/>
        <v>1100</v>
      </c>
    </row>
    <row r="71" spans="1:4" s="54" customFormat="1" ht="17.25" customHeight="1">
      <c r="A71" s="116" t="s">
        <v>298</v>
      </c>
      <c r="B71" s="186">
        <v>819</v>
      </c>
      <c r="C71" s="181">
        <v>819</v>
      </c>
      <c r="D71" s="181">
        <f t="shared" si="2"/>
        <v>0</v>
      </c>
    </row>
    <row r="72" spans="1:4" s="54" customFormat="1" ht="17.25" customHeight="1">
      <c r="A72" s="117" t="s">
        <v>335</v>
      </c>
      <c r="B72" s="186">
        <v>52</v>
      </c>
      <c r="C72" s="181"/>
      <c r="D72" s="181">
        <f t="shared" si="2"/>
        <v>52</v>
      </c>
    </row>
    <row r="73" spans="1:4" s="54" customFormat="1" ht="17.25" customHeight="1">
      <c r="A73" s="117" t="s">
        <v>336</v>
      </c>
      <c r="B73" s="186">
        <f>SUM(B74:B74)</f>
        <v>323</v>
      </c>
      <c r="C73" s="186">
        <f>SUM(C74:C74)</f>
        <v>323</v>
      </c>
      <c r="D73" s="186">
        <f>SUM(D74:D74)</f>
        <v>0</v>
      </c>
    </row>
    <row r="74" spans="1:4" s="54" customFormat="1" ht="17.25" customHeight="1">
      <c r="A74" s="117" t="s">
        <v>300</v>
      </c>
      <c r="B74" s="186">
        <v>323</v>
      </c>
      <c r="C74" s="181">
        <v>323</v>
      </c>
      <c r="D74" s="181">
        <f t="shared" si="2"/>
        <v>0</v>
      </c>
    </row>
    <row r="75" spans="1:4" s="54" customFormat="1" ht="17.25" customHeight="1">
      <c r="A75" s="117" t="s">
        <v>337</v>
      </c>
      <c r="B75" s="186">
        <f>SUM(B76:B82)</f>
        <v>4427</v>
      </c>
      <c r="C75" s="186">
        <f>SUM(C76:C82)</f>
        <v>3091</v>
      </c>
      <c r="D75" s="186">
        <f>SUM(D76:D82)</f>
        <v>1336</v>
      </c>
    </row>
    <row r="76" spans="1:4" s="54" customFormat="1" ht="17.25" customHeight="1">
      <c r="A76" s="117" t="s">
        <v>300</v>
      </c>
      <c r="B76" s="186">
        <v>2864</v>
      </c>
      <c r="C76" s="181">
        <v>2864</v>
      </c>
      <c r="D76" s="181">
        <f t="shared" si="2"/>
        <v>0</v>
      </c>
    </row>
    <row r="77" spans="1:4" s="54" customFormat="1" ht="17.25" customHeight="1">
      <c r="A77" s="117" t="s">
        <v>296</v>
      </c>
      <c r="B77" s="186">
        <v>761</v>
      </c>
      <c r="C77" s="181">
        <v>172</v>
      </c>
      <c r="D77" s="181">
        <f t="shared" si="2"/>
        <v>589</v>
      </c>
    </row>
    <row r="78" spans="1:4" s="54" customFormat="1" ht="17.25" customHeight="1">
      <c r="A78" s="116" t="s">
        <v>338</v>
      </c>
      <c r="B78" s="186">
        <v>446</v>
      </c>
      <c r="C78" s="181"/>
      <c r="D78" s="181">
        <f t="shared" si="2"/>
        <v>446</v>
      </c>
    </row>
    <row r="79" spans="1:4" s="54" customFormat="1" ht="17.25" customHeight="1">
      <c r="A79" s="116" t="s">
        <v>339</v>
      </c>
      <c r="B79" s="186">
        <v>138</v>
      </c>
      <c r="C79" s="181"/>
      <c r="D79" s="181">
        <f t="shared" si="2"/>
        <v>138</v>
      </c>
    </row>
    <row r="80" spans="1:4" s="54" customFormat="1" ht="17.25" customHeight="1">
      <c r="A80" s="116" t="s">
        <v>340</v>
      </c>
      <c r="B80" s="186">
        <v>132</v>
      </c>
      <c r="C80" s="181"/>
      <c r="D80" s="181">
        <f t="shared" si="2"/>
        <v>132</v>
      </c>
    </row>
    <row r="81" spans="1:4" s="54" customFormat="1" ht="17.25" customHeight="1">
      <c r="A81" s="117" t="s">
        <v>298</v>
      </c>
      <c r="B81" s="186">
        <v>66</v>
      </c>
      <c r="C81" s="181">
        <v>55</v>
      </c>
      <c r="D81" s="181">
        <f t="shared" si="2"/>
        <v>11</v>
      </c>
    </row>
    <row r="82" spans="1:4" s="54" customFormat="1" ht="17.25" customHeight="1">
      <c r="A82" s="117" t="s">
        <v>341</v>
      </c>
      <c r="B82" s="186">
        <v>20</v>
      </c>
      <c r="C82" s="181"/>
      <c r="D82" s="181">
        <f t="shared" si="2"/>
        <v>20</v>
      </c>
    </row>
    <row r="83" spans="1:4" s="54" customFormat="1" ht="17.25" customHeight="1">
      <c r="A83" s="116" t="s">
        <v>342</v>
      </c>
      <c r="B83" s="186">
        <f>SUM(B84:B88)</f>
        <v>5003</v>
      </c>
      <c r="C83" s="186">
        <f>SUM(C84:C88)</f>
        <v>1647</v>
      </c>
      <c r="D83" s="186">
        <f>SUM(D84:D88)</f>
        <v>3356</v>
      </c>
    </row>
    <row r="84" spans="1:4" s="54" customFormat="1" ht="17.25" customHeight="1">
      <c r="A84" s="116" t="s">
        <v>300</v>
      </c>
      <c r="B84" s="186">
        <v>730</v>
      </c>
      <c r="C84" s="181">
        <v>728</v>
      </c>
      <c r="D84" s="181">
        <f t="shared" si="2"/>
        <v>2</v>
      </c>
    </row>
    <row r="85" spans="1:7" s="33" customFormat="1" ht="17.25" customHeight="1">
      <c r="A85" s="117" t="s">
        <v>343</v>
      </c>
      <c r="B85" s="186">
        <v>1684</v>
      </c>
      <c r="C85" s="181"/>
      <c r="D85" s="181">
        <f t="shared" si="2"/>
        <v>1684</v>
      </c>
      <c r="G85" s="54"/>
    </row>
    <row r="86" spans="1:7" s="33" customFormat="1" ht="17.25" customHeight="1">
      <c r="A86" s="116" t="s">
        <v>344</v>
      </c>
      <c r="B86" s="186">
        <v>1244</v>
      </c>
      <c r="C86" s="181"/>
      <c r="D86" s="181">
        <f t="shared" si="2"/>
        <v>1244</v>
      </c>
      <c r="G86" s="54"/>
    </row>
    <row r="87" spans="1:4" s="54" customFormat="1" ht="17.25" customHeight="1">
      <c r="A87" s="117" t="s">
        <v>298</v>
      </c>
      <c r="B87" s="186">
        <v>995</v>
      </c>
      <c r="C87" s="181">
        <v>919</v>
      </c>
      <c r="D87" s="181">
        <f t="shared" si="2"/>
        <v>76</v>
      </c>
    </row>
    <row r="88" spans="1:4" s="54" customFormat="1" ht="17.25" customHeight="1">
      <c r="A88" s="117" t="s">
        <v>345</v>
      </c>
      <c r="B88" s="186">
        <v>350</v>
      </c>
      <c r="C88" s="181"/>
      <c r="D88" s="181">
        <f t="shared" si="2"/>
        <v>350</v>
      </c>
    </row>
    <row r="89" spans="1:4" s="54" customFormat="1" ht="17.25" customHeight="1">
      <c r="A89" s="116" t="s">
        <v>346</v>
      </c>
      <c r="B89" s="186">
        <f>SUM(B90:B93)</f>
        <v>904</v>
      </c>
      <c r="C89" s="186">
        <f>SUM(C90:C93)</f>
        <v>553</v>
      </c>
      <c r="D89" s="186">
        <f>SUM(D90:D93)</f>
        <v>351</v>
      </c>
    </row>
    <row r="90" spans="1:4" s="54" customFormat="1" ht="17.25" customHeight="1">
      <c r="A90" s="116" t="s">
        <v>300</v>
      </c>
      <c r="B90" s="186">
        <v>490</v>
      </c>
      <c r="C90" s="181">
        <v>490</v>
      </c>
      <c r="D90" s="181">
        <f t="shared" si="2"/>
        <v>0</v>
      </c>
    </row>
    <row r="91" spans="1:4" s="54" customFormat="1" ht="17.25" customHeight="1">
      <c r="A91" s="116" t="s">
        <v>296</v>
      </c>
      <c r="B91" s="186">
        <v>331</v>
      </c>
      <c r="C91" s="181"/>
      <c r="D91" s="181">
        <f t="shared" si="2"/>
        <v>331</v>
      </c>
    </row>
    <row r="92" spans="1:4" s="54" customFormat="1" ht="17.25" customHeight="1">
      <c r="A92" s="117" t="s">
        <v>347</v>
      </c>
      <c r="B92" s="186">
        <v>20</v>
      </c>
      <c r="C92" s="181"/>
      <c r="D92" s="181">
        <f t="shared" si="2"/>
        <v>20</v>
      </c>
    </row>
    <row r="93" spans="1:4" s="54" customFormat="1" ht="17.25" customHeight="1">
      <c r="A93" s="117" t="s">
        <v>298</v>
      </c>
      <c r="B93" s="186">
        <v>63</v>
      </c>
      <c r="C93" s="181">
        <v>63</v>
      </c>
      <c r="D93" s="181">
        <f t="shared" si="2"/>
        <v>0</v>
      </c>
    </row>
    <row r="94" spans="1:4" s="54" customFormat="1" ht="17.25" customHeight="1">
      <c r="A94" s="116" t="s">
        <v>348</v>
      </c>
      <c r="B94" s="186">
        <f>SUM(B95:B95)</f>
        <v>68</v>
      </c>
      <c r="C94" s="186">
        <f>SUM(C95:C95)</f>
        <v>0</v>
      </c>
      <c r="D94" s="186">
        <f>SUM(D95:D95)</f>
        <v>68</v>
      </c>
    </row>
    <row r="95" spans="1:4" s="54" customFormat="1" ht="17.25" customHeight="1">
      <c r="A95" s="116" t="s">
        <v>296</v>
      </c>
      <c r="B95" s="186">
        <v>68</v>
      </c>
      <c r="C95" s="181"/>
      <c r="D95" s="181">
        <f t="shared" si="2"/>
        <v>68</v>
      </c>
    </row>
    <row r="96" spans="1:4" s="54" customFormat="1" ht="17.25" customHeight="1">
      <c r="A96" s="116" t="s">
        <v>349</v>
      </c>
      <c r="B96" s="186">
        <f>SUM(B97:B97)</f>
        <v>77</v>
      </c>
      <c r="C96" s="186">
        <f>SUM(C97:C97)</f>
        <v>77</v>
      </c>
      <c r="D96" s="186">
        <f>SUM(D97:D97)</f>
        <v>0</v>
      </c>
    </row>
    <row r="97" spans="1:4" s="54" customFormat="1" ht="17.25" customHeight="1">
      <c r="A97" s="116" t="s">
        <v>300</v>
      </c>
      <c r="B97" s="186">
        <v>77</v>
      </c>
      <c r="C97" s="181">
        <v>77</v>
      </c>
      <c r="D97" s="181">
        <f t="shared" si="2"/>
        <v>0</v>
      </c>
    </row>
    <row r="98" spans="1:7" s="33" customFormat="1" ht="17.25" customHeight="1">
      <c r="A98" s="117" t="s">
        <v>350</v>
      </c>
      <c r="B98" s="186">
        <f>SUM(B99:B101)</f>
        <v>730</v>
      </c>
      <c r="C98" s="186">
        <f>SUM(C99:C101)</f>
        <v>675</v>
      </c>
      <c r="D98" s="186">
        <f>SUM(D99:D101)</f>
        <v>55</v>
      </c>
      <c r="G98" s="54"/>
    </row>
    <row r="99" spans="1:4" s="54" customFormat="1" ht="17.25" customHeight="1">
      <c r="A99" s="117" t="s">
        <v>300</v>
      </c>
      <c r="B99" s="186">
        <v>307</v>
      </c>
      <c r="C99" s="181">
        <v>307</v>
      </c>
      <c r="D99" s="181">
        <f aca="true" t="shared" si="3" ref="D99:D131">B99-C99</f>
        <v>0</v>
      </c>
    </row>
    <row r="100" spans="1:4" s="54" customFormat="1" ht="17.25" customHeight="1">
      <c r="A100" s="117" t="s">
        <v>296</v>
      </c>
      <c r="B100" s="186">
        <v>50</v>
      </c>
      <c r="C100" s="181"/>
      <c r="D100" s="181">
        <f t="shared" si="3"/>
        <v>50</v>
      </c>
    </row>
    <row r="101" spans="1:4" s="54" customFormat="1" ht="17.25" customHeight="1">
      <c r="A101" s="116" t="s">
        <v>351</v>
      </c>
      <c r="B101" s="186">
        <v>373</v>
      </c>
      <c r="C101" s="181">
        <v>368</v>
      </c>
      <c r="D101" s="181">
        <f t="shared" si="3"/>
        <v>5</v>
      </c>
    </row>
    <row r="102" spans="1:4" s="54" customFormat="1" ht="17.25" customHeight="1">
      <c r="A102" s="117" t="s">
        <v>352</v>
      </c>
      <c r="B102" s="186">
        <f>SUM(B103:B104)</f>
        <v>908</v>
      </c>
      <c r="C102" s="186">
        <f>SUM(C103:C104)</f>
        <v>768</v>
      </c>
      <c r="D102" s="186">
        <f>SUM(D103:D104)</f>
        <v>140</v>
      </c>
    </row>
    <row r="103" spans="1:4" s="54" customFormat="1" ht="17.25" customHeight="1">
      <c r="A103" s="117" t="s">
        <v>300</v>
      </c>
      <c r="B103" s="186">
        <v>768</v>
      </c>
      <c r="C103" s="181">
        <v>768</v>
      </c>
      <c r="D103" s="181">
        <f t="shared" si="3"/>
        <v>0</v>
      </c>
    </row>
    <row r="104" spans="1:4" s="54" customFormat="1" ht="17.25" customHeight="1">
      <c r="A104" s="116" t="s">
        <v>302</v>
      </c>
      <c r="B104" s="186">
        <v>140</v>
      </c>
      <c r="C104" s="181"/>
      <c r="D104" s="181">
        <f t="shared" si="3"/>
        <v>140</v>
      </c>
    </row>
    <row r="105" spans="1:4" s="54" customFormat="1" ht="17.25" customHeight="1">
      <c r="A105" s="117" t="s">
        <v>353</v>
      </c>
      <c r="B105" s="186">
        <f>SUM(B106:B109)</f>
        <v>6270</v>
      </c>
      <c r="C105" s="186">
        <f>SUM(C106:C109)</f>
        <v>2875</v>
      </c>
      <c r="D105" s="186">
        <f>SUM(D106:D109)</f>
        <v>3395</v>
      </c>
    </row>
    <row r="106" spans="1:4" s="54" customFormat="1" ht="17.25" customHeight="1">
      <c r="A106" s="117" t="s">
        <v>300</v>
      </c>
      <c r="B106" s="186">
        <v>1793</v>
      </c>
      <c r="C106" s="181">
        <v>1743</v>
      </c>
      <c r="D106" s="181">
        <f t="shared" si="3"/>
        <v>50</v>
      </c>
    </row>
    <row r="107" spans="1:4" s="54" customFormat="1" ht="17.25" customHeight="1">
      <c r="A107" s="117" t="s">
        <v>296</v>
      </c>
      <c r="B107" s="186">
        <v>125</v>
      </c>
      <c r="C107" s="181"/>
      <c r="D107" s="181">
        <f t="shared" si="3"/>
        <v>125</v>
      </c>
    </row>
    <row r="108" spans="1:7" s="54" customFormat="1" ht="17.25" customHeight="1">
      <c r="A108" s="117" t="s">
        <v>298</v>
      </c>
      <c r="B108" s="187">
        <v>1840</v>
      </c>
      <c r="C108" s="181">
        <v>1132</v>
      </c>
      <c r="D108" s="181">
        <f t="shared" si="3"/>
        <v>708</v>
      </c>
      <c r="G108" s="33"/>
    </row>
    <row r="109" spans="1:4" s="54" customFormat="1" ht="17.25" customHeight="1">
      <c r="A109" s="117" t="s">
        <v>354</v>
      </c>
      <c r="B109" s="187">
        <v>2512</v>
      </c>
      <c r="C109" s="181"/>
      <c r="D109" s="181">
        <f t="shared" si="3"/>
        <v>2512</v>
      </c>
    </row>
    <row r="110" spans="1:4" s="54" customFormat="1" ht="17.25" customHeight="1">
      <c r="A110" s="117" t="s">
        <v>355</v>
      </c>
      <c r="B110" s="186">
        <f>SUM(B111:B113)</f>
        <v>5523</v>
      </c>
      <c r="C110" s="186">
        <f>SUM(C111:C113)</f>
        <v>5302</v>
      </c>
      <c r="D110" s="186">
        <f>SUM(D111:D113)</f>
        <v>221</v>
      </c>
    </row>
    <row r="111" spans="1:4" s="54" customFormat="1" ht="17.25" customHeight="1">
      <c r="A111" s="117" t="s">
        <v>300</v>
      </c>
      <c r="B111" s="187">
        <v>5450</v>
      </c>
      <c r="C111" s="181">
        <v>5254</v>
      </c>
      <c r="D111" s="181">
        <f t="shared" si="3"/>
        <v>196</v>
      </c>
    </row>
    <row r="112" spans="1:4" s="54" customFormat="1" ht="17.25" customHeight="1">
      <c r="A112" s="117" t="s">
        <v>298</v>
      </c>
      <c r="B112" s="187">
        <v>48</v>
      </c>
      <c r="C112" s="181">
        <v>48</v>
      </c>
      <c r="D112" s="181">
        <f t="shared" si="3"/>
        <v>0</v>
      </c>
    </row>
    <row r="113" spans="1:4" s="54" customFormat="1" ht="17.25" customHeight="1">
      <c r="A113" s="117" t="s">
        <v>356</v>
      </c>
      <c r="B113" s="187">
        <v>25</v>
      </c>
      <c r="C113" s="181"/>
      <c r="D113" s="181">
        <f t="shared" si="3"/>
        <v>25</v>
      </c>
    </row>
    <row r="114" spans="1:4" s="54" customFormat="1" ht="17.25" customHeight="1">
      <c r="A114" s="117" t="s">
        <v>357</v>
      </c>
      <c r="B114" s="187">
        <f>SUM(B115:B117)</f>
        <v>2175</v>
      </c>
      <c r="C114" s="187">
        <f>SUM(C115:C117)</f>
        <v>1737</v>
      </c>
      <c r="D114" s="187">
        <f>SUM(D115:D117)</f>
        <v>438</v>
      </c>
    </row>
    <row r="115" spans="1:4" s="54" customFormat="1" ht="17.25" customHeight="1">
      <c r="A115" s="116" t="s">
        <v>300</v>
      </c>
      <c r="B115" s="187">
        <v>1737</v>
      </c>
      <c r="C115" s="181">
        <v>1737</v>
      </c>
      <c r="D115" s="181">
        <f t="shared" si="3"/>
        <v>0</v>
      </c>
    </row>
    <row r="116" spans="1:4" s="54" customFormat="1" ht="17.25" customHeight="1">
      <c r="A116" s="116" t="s">
        <v>296</v>
      </c>
      <c r="B116" s="187">
        <v>423</v>
      </c>
      <c r="C116" s="181"/>
      <c r="D116" s="181">
        <f t="shared" si="3"/>
        <v>423</v>
      </c>
    </row>
    <row r="117" spans="1:4" s="54" customFormat="1" ht="17.25" customHeight="1">
      <c r="A117" s="117" t="s">
        <v>358</v>
      </c>
      <c r="B117" s="187">
        <v>15</v>
      </c>
      <c r="C117" s="181"/>
      <c r="D117" s="181">
        <f t="shared" si="3"/>
        <v>15</v>
      </c>
    </row>
    <row r="118" spans="1:4" s="54" customFormat="1" ht="17.25" customHeight="1">
      <c r="A118" s="117" t="s">
        <v>359</v>
      </c>
      <c r="B118" s="187">
        <f>SUM(B119:B121)</f>
        <v>2492</v>
      </c>
      <c r="C118" s="187">
        <f>SUM(C119:C121)</f>
        <v>1487</v>
      </c>
      <c r="D118" s="187">
        <f>SUM(D119:D121)</f>
        <v>1005</v>
      </c>
    </row>
    <row r="119" spans="1:4" s="54" customFormat="1" ht="17.25" customHeight="1">
      <c r="A119" s="104" t="s">
        <v>300</v>
      </c>
      <c r="B119" s="186">
        <v>2107</v>
      </c>
      <c r="C119" s="181">
        <v>1307</v>
      </c>
      <c r="D119" s="181">
        <f t="shared" si="3"/>
        <v>800</v>
      </c>
    </row>
    <row r="120" spans="1:4" s="54" customFormat="1" ht="17.25" customHeight="1">
      <c r="A120" s="116" t="s">
        <v>296</v>
      </c>
      <c r="B120" s="186">
        <v>185</v>
      </c>
      <c r="C120" s="181"/>
      <c r="D120" s="181">
        <f t="shared" si="3"/>
        <v>185</v>
      </c>
    </row>
    <row r="121" spans="1:7" s="33" customFormat="1" ht="17.25" customHeight="1">
      <c r="A121" s="116" t="s">
        <v>298</v>
      </c>
      <c r="B121" s="186">
        <v>200</v>
      </c>
      <c r="C121" s="181">
        <v>180</v>
      </c>
      <c r="D121" s="181">
        <f t="shared" si="3"/>
        <v>20</v>
      </c>
      <c r="G121" s="54"/>
    </row>
    <row r="122" spans="1:4" s="54" customFormat="1" ht="17.25" customHeight="1">
      <c r="A122" s="117" t="s">
        <v>360</v>
      </c>
      <c r="B122" s="186">
        <f>SUM(B123:B123)</f>
        <v>737</v>
      </c>
      <c r="C122" s="186">
        <f>SUM(C123:C123)</f>
        <v>682</v>
      </c>
      <c r="D122" s="186">
        <f>SUM(D123:D123)</f>
        <v>55</v>
      </c>
    </row>
    <row r="123" spans="1:4" s="54" customFormat="1" ht="17.25" customHeight="1">
      <c r="A123" s="117" t="s">
        <v>300</v>
      </c>
      <c r="B123" s="186">
        <v>737</v>
      </c>
      <c r="C123" s="181">
        <v>682</v>
      </c>
      <c r="D123" s="181">
        <f t="shared" si="3"/>
        <v>55</v>
      </c>
    </row>
    <row r="124" spans="1:4" s="54" customFormat="1" ht="17.25" customHeight="1">
      <c r="A124" s="117" t="s">
        <v>361</v>
      </c>
      <c r="B124" s="186">
        <f>SUM(B125:B127)</f>
        <v>3404</v>
      </c>
      <c r="C124" s="186">
        <f>SUM(C125:C127)</f>
        <v>3164</v>
      </c>
      <c r="D124" s="186">
        <f>SUM(D125:D127)</f>
        <v>240</v>
      </c>
    </row>
    <row r="125" spans="1:4" s="54" customFormat="1" ht="17.25" customHeight="1">
      <c r="A125" s="117" t="s">
        <v>300</v>
      </c>
      <c r="B125" s="186">
        <v>2767</v>
      </c>
      <c r="C125" s="181">
        <v>2767</v>
      </c>
      <c r="D125" s="181">
        <f t="shared" si="3"/>
        <v>0</v>
      </c>
    </row>
    <row r="126" spans="1:4" s="54" customFormat="1" ht="17.25" customHeight="1">
      <c r="A126" s="117" t="s">
        <v>296</v>
      </c>
      <c r="B126" s="186">
        <v>240</v>
      </c>
      <c r="C126" s="181"/>
      <c r="D126" s="181">
        <f t="shared" si="3"/>
        <v>240</v>
      </c>
    </row>
    <row r="127" spans="1:4" s="54" customFormat="1" ht="17.25" customHeight="1">
      <c r="A127" s="116" t="s">
        <v>298</v>
      </c>
      <c r="B127" s="186">
        <v>397</v>
      </c>
      <c r="C127" s="181">
        <v>397</v>
      </c>
      <c r="D127" s="181">
        <f t="shared" si="3"/>
        <v>0</v>
      </c>
    </row>
    <row r="128" spans="1:4" s="54" customFormat="1" ht="17.25" customHeight="1">
      <c r="A128" s="117" t="s">
        <v>291</v>
      </c>
      <c r="B128" s="186">
        <f>SUM(B129:B129)</f>
        <v>38269</v>
      </c>
      <c r="C128" s="186">
        <f>SUM(C129:C129)</f>
        <v>0</v>
      </c>
      <c r="D128" s="186">
        <f>SUM(D129:D129)</f>
        <v>38269</v>
      </c>
    </row>
    <row r="129" spans="1:4" s="54" customFormat="1" ht="17.25" customHeight="1">
      <c r="A129" s="117" t="s">
        <v>362</v>
      </c>
      <c r="B129" s="186">
        <v>38269</v>
      </c>
      <c r="C129" s="181"/>
      <c r="D129" s="181">
        <f t="shared" si="3"/>
        <v>38269</v>
      </c>
    </row>
    <row r="130" spans="1:4" s="54" customFormat="1" ht="17.25" customHeight="1">
      <c r="A130" s="184" t="s">
        <v>806</v>
      </c>
      <c r="B130" s="186">
        <v>3494</v>
      </c>
      <c r="C130" s="181"/>
      <c r="D130" s="181">
        <f t="shared" si="3"/>
        <v>3494</v>
      </c>
    </row>
    <row r="131" spans="1:4" s="54" customFormat="1" ht="17.25" customHeight="1">
      <c r="A131" s="184" t="s">
        <v>807</v>
      </c>
      <c r="B131" s="186">
        <v>243970</v>
      </c>
      <c r="C131" s="186">
        <v>157119</v>
      </c>
      <c r="D131" s="181">
        <f t="shared" si="3"/>
        <v>86851</v>
      </c>
    </row>
    <row r="132" spans="1:4" s="54" customFormat="1" ht="17.25" customHeight="1">
      <c r="A132" s="184" t="s">
        <v>808</v>
      </c>
      <c r="B132" s="186">
        <f>SUM(B133,B137,B144,B149,B151,B155,B160,B163,)</f>
        <v>503146</v>
      </c>
      <c r="C132" s="186">
        <f>SUM(C133,C137,C144,C149,C151,C155,C160,C163,)</f>
        <v>108532</v>
      </c>
      <c r="D132" s="186">
        <f>SUM(D133,D137,D144,D149,D151,D155,D160,D163,)</f>
        <v>394614</v>
      </c>
    </row>
    <row r="133" spans="1:4" s="54" customFormat="1" ht="17.25" customHeight="1">
      <c r="A133" s="117" t="s">
        <v>363</v>
      </c>
      <c r="B133" s="186">
        <f>SUM(B134:B136)</f>
        <v>4598</v>
      </c>
      <c r="C133" s="186">
        <f>SUM(C134:C136)</f>
        <v>1794</v>
      </c>
      <c r="D133" s="186">
        <f>SUM(D134:D136)</f>
        <v>2804</v>
      </c>
    </row>
    <row r="134" spans="1:4" s="54" customFormat="1" ht="17.25" customHeight="1">
      <c r="A134" s="116" t="s">
        <v>300</v>
      </c>
      <c r="B134" s="186">
        <v>1794</v>
      </c>
      <c r="C134" s="181">
        <v>1794</v>
      </c>
      <c r="D134" s="181">
        <f aca="true" t="shared" si="4" ref="D134:D168">B134-C134</f>
        <v>0</v>
      </c>
    </row>
    <row r="135" spans="1:7" s="33" customFormat="1" ht="17.25" customHeight="1">
      <c r="A135" s="116" t="s">
        <v>296</v>
      </c>
      <c r="B135" s="186">
        <v>1000</v>
      </c>
      <c r="C135" s="181"/>
      <c r="D135" s="181">
        <f t="shared" si="4"/>
        <v>1000</v>
      </c>
      <c r="G135" s="54"/>
    </row>
    <row r="136" spans="1:4" s="54" customFormat="1" ht="17.25" customHeight="1">
      <c r="A136" s="117" t="s">
        <v>364</v>
      </c>
      <c r="B136" s="186">
        <v>1804</v>
      </c>
      <c r="C136" s="181"/>
      <c r="D136" s="181">
        <f t="shared" si="4"/>
        <v>1804</v>
      </c>
    </row>
    <row r="137" spans="1:4" s="54" customFormat="1" ht="17.25" customHeight="1">
      <c r="A137" s="116" t="s">
        <v>365</v>
      </c>
      <c r="B137" s="186">
        <f>SUM(B138:B143)</f>
        <v>266431</v>
      </c>
      <c r="C137" s="186">
        <f>SUM(C138:C143)</f>
        <v>69757</v>
      </c>
      <c r="D137" s="186">
        <f>SUM(D138:D143)</f>
        <v>196674</v>
      </c>
    </row>
    <row r="138" spans="1:4" s="54" customFormat="1" ht="17.25" customHeight="1">
      <c r="A138" s="116" t="s">
        <v>366</v>
      </c>
      <c r="B138" s="186">
        <v>6166</v>
      </c>
      <c r="C138" s="181">
        <v>1202</v>
      </c>
      <c r="D138" s="181">
        <f t="shared" si="4"/>
        <v>4964</v>
      </c>
    </row>
    <row r="139" spans="1:4" s="54" customFormat="1" ht="17.25" customHeight="1">
      <c r="A139" s="116" t="s">
        <v>367</v>
      </c>
      <c r="B139" s="186">
        <v>940</v>
      </c>
      <c r="C139" s="181">
        <v>790</v>
      </c>
      <c r="D139" s="181">
        <f t="shared" si="4"/>
        <v>150</v>
      </c>
    </row>
    <row r="140" spans="1:4" s="54" customFormat="1" ht="17.25" customHeight="1">
      <c r="A140" s="117" t="s">
        <v>368</v>
      </c>
      <c r="B140" s="186">
        <v>71867</v>
      </c>
      <c r="C140" s="181">
        <v>20576</v>
      </c>
      <c r="D140" s="181">
        <f t="shared" si="4"/>
        <v>51291</v>
      </c>
    </row>
    <row r="141" spans="1:4" s="54" customFormat="1" ht="17.25" customHeight="1">
      <c r="A141" s="117" t="s">
        <v>369</v>
      </c>
      <c r="B141" s="186">
        <v>125089</v>
      </c>
      <c r="C141" s="181">
        <v>20231</v>
      </c>
      <c r="D141" s="181">
        <f t="shared" si="4"/>
        <v>104858</v>
      </c>
    </row>
    <row r="142" spans="1:4" s="54" customFormat="1" ht="17.25" customHeight="1">
      <c r="A142" s="117" t="s">
        <v>370</v>
      </c>
      <c r="B142" s="186">
        <v>59718</v>
      </c>
      <c r="C142" s="181">
        <v>26958</v>
      </c>
      <c r="D142" s="181">
        <f t="shared" si="4"/>
        <v>32760</v>
      </c>
    </row>
    <row r="143" spans="1:4" s="54" customFormat="1" ht="17.25" customHeight="1">
      <c r="A143" s="116" t="s">
        <v>371</v>
      </c>
      <c r="B143" s="186">
        <v>2651</v>
      </c>
      <c r="C143" s="181"/>
      <c r="D143" s="181">
        <f t="shared" si="4"/>
        <v>2651</v>
      </c>
    </row>
    <row r="144" spans="1:4" s="54" customFormat="1" ht="17.25" customHeight="1">
      <c r="A144" s="116" t="s">
        <v>372</v>
      </c>
      <c r="B144" s="186">
        <f>SUM(B145:B148)</f>
        <v>133398</v>
      </c>
      <c r="C144" s="186">
        <f>SUM(C145:C148)</f>
        <v>29253</v>
      </c>
      <c r="D144" s="186">
        <f>SUM(D145:D148)</f>
        <v>104145</v>
      </c>
    </row>
    <row r="145" spans="1:7" s="33" customFormat="1" ht="17.25" customHeight="1">
      <c r="A145" s="116" t="s">
        <v>373</v>
      </c>
      <c r="B145" s="186">
        <v>55024</v>
      </c>
      <c r="C145" s="181">
        <f>16444-5908</f>
        <v>10536</v>
      </c>
      <c r="D145" s="181">
        <f t="shared" si="4"/>
        <v>44488</v>
      </c>
      <c r="G145" s="54"/>
    </row>
    <row r="146" spans="1:4" s="54" customFormat="1" ht="17.25" customHeight="1">
      <c r="A146" s="116" t="s">
        <v>374</v>
      </c>
      <c r="B146" s="186">
        <v>30192</v>
      </c>
      <c r="C146" s="181">
        <f>28987-22634</f>
        <v>6353</v>
      </c>
      <c r="D146" s="181">
        <f t="shared" si="4"/>
        <v>23839</v>
      </c>
    </row>
    <row r="147" spans="1:4" s="54" customFormat="1" ht="17.25" customHeight="1">
      <c r="A147" s="117" t="s">
        <v>375</v>
      </c>
      <c r="B147" s="186">
        <v>40579</v>
      </c>
      <c r="C147" s="181">
        <f>25188-12824</f>
        <v>12364</v>
      </c>
      <c r="D147" s="181">
        <f t="shared" si="4"/>
        <v>28215</v>
      </c>
    </row>
    <row r="148" spans="1:4" s="54" customFormat="1" ht="17.25" customHeight="1">
      <c r="A148" s="117" t="s">
        <v>376</v>
      </c>
      <c r="B148" s="186">
        <v>7603</v>
      </c>
      <c r="C148" s="181"/>
      <c r="D148" s="181">
        <f t="shared" si="4"/>
        <v>7603</v>
      </c>
    </row>
    <row r="149" spans="1:7" s="54" customFormat="1" ht="17.25" customHeight="1">
      <c r="A149" s="104" t="s">
        <v>377</v>
      </c>
      <c r="B149" s="186">
        <f>SUM(B150:B150)</f>
        <v>377</v>
      </c>
      <c r="C149" s="186">
        <f>SUM(C150:C150)</f>
        <v>277</v>
      </c>
      <c r="D149" s="186">
        <f>SUM(D150:D150)</f>
        <v>100</v>
      </c>
      <c r="G149" s="33"/>
    </row>
    <row r="150" spans="1:4" s="54" customFormat="1" ht="17.25" customHeight="1">
      <c r="A150" s="116" t="s">
        <v>378</v>
      </c>
      <c r="B150" s="186">
        <v>377</v>
      </c>
      <c r="C150" s="181">
        <v>277</v>
      </c>
      <c r="D150" s="181">
        <f t="shared" si="4"/>
        <v>100</v>
      </c>
    </row>
    <row r="151" spans="1:7" s="54" customFormat="1" ht="17.25" customHeight="1">
      <c r="A151" s="116" t="s">
        <v>379</v>
      </c>
      <c r="B151" s="186">
        <f>SUM(B152:B154)</f>
        <v>3846</v>
      </c>
      <c r="C151" s="186">
        <f>SUM(C152:C154)</f>
        <v>981</v>
      </c>
      <c r="D151" s="186">
        <f>SUM(D152:D154)</f>
        <v>2865</v>
      </c>
      <c r="G151" s="33"/>
    </row>
    <row r="152" spans="1:4" s="54" customFormat="1" ht="17.25" customHeight="1">
      <c r="A152" s="116" t="s">
        <v>380</v>
      </c>
      <c r="B152" s="186">
        <v>1791</v>
      </c>
      <c r="C152" s="181">
        <f>1068-272</f>
        <v>796</v>
      </c>
      <c r="D152" s="181">
        <f t="shared" si="4"/>
        <v>995</v>
      </c>
    </row>
    <row r="153" spans="1:4" s="54" customFormat="1" ht="17.25" customHeight="1">
      <c r="A153" s="116" t="s">
        <v>381</v>
      </c>
      <c r="B153" s="186">
        <v>555</v>
      </c>
      <c r="C153" s="181">
        <f>275-90</f>
        <v>185</v>
      </c>
      <c r="D153" s="181">
        <f t="shared" si="4"/>
        <v>370</v>
      </c>
    </row>
    <row r="154" spans="1:4" s="54" customFormat="1" ht="17.25" customHeight="1">
      <c r="A154" s="117" t="s">
        <v>382</v>
      </c>
      <c r="B154" s="186">
        <v>1500</v>
      </c>
      <c r="C154" s="181"/>
      <c r="D154" s="181">
        <f t="shared" si="4"/>
        <v>1500</v>
      </c>
    </row>
    <row r="155" spans="1:4" s="54" customFormat="1" ht="17.25" customHeight="1">
      <c r="A155" s="117" t="s">
        <v>383</v>
      </c>
      <c r="B155" s="186">
        <f>SUM(B156:B159)</f>
        <v>6252</v>
      </c>
      <c r="C155" s="186">
        <f>SUM(C156:C159)</f>
        <v>4449</v>
      </c>
      <c r="D155" s="186">
        <f>SUM(D156:D159)</f>
        <v>1803</v>
      </c>
    </row>
    <row r="156" spans="1:4" s="54" customFormat="1" ht="17.25" customHeight="1">
      <c r="A156" s="117" t="s">
        <v>384</v>
      </c>
      <c r="B156" s="186">
        <v>20</v>
      </c>
      <c r="C156" s="181"/>
      <c r="D156" s="181">
        <f t="shared" si="4"/>
        <v>20</v>
      </c>
    </row>
    <row r="157" spans="1:4" s="54" customFormat="1" ht="17.25" customHeight="1">
      <c r="A157" s="116" t="s">
        <v>385</v>
      </c>
      <c r="B157" s="186">
        <v>5179</v>
      </c>
      <c r="C157" s="181">
        <v>4449</v>
      </c>
      <c r="D157" s="181">
        <f t="shared" si="4"/>
        <v>730</v>
      </c>
    </row>
    <row r="158" spans="1:4" s="54" customFormat="1" ht="17.25" customHeight="1">
      <c r="A158" s="116" t="s">
        <v>386</v>
      </c>
      <c r="B158" s="186">
        <v>1044</v>
      </c>
      <c r="C158" s="181"/>
      <c r="D158" s="181">
        <f t="shared" si="4"/>
        <v>1044</v>
      </c>
    </row>
    <row r="159" spans="1:4" s="54" customFormat="1" ht="17.25" customHeight="1">
      <c r="A159" s="116" t="s">
        <v>387</v>
      </c>
      <c r="B159" s="186">
        <v>9</v>
      </c>
      <c r="C159" s="181"/>
      <c r="D159" s="181">
        <f t="shared" si="4"/>
        <v>9</v>
      </c>
    </row>
    <row r="160" spans="1:4" s="54" customFormat="1" ht="17.25" customHeight="1">
      <c r="A160" s="116" t="s">
        <v>388</v>
      </c>
      <c r="B160" s="186">
        <f>SUM(B161:B162)</f>
        <v>68115</v>
      </c>
      <c r="C160" s="186">
        <f>SUM(C161:C162)</f>
        <v>0</v>
      </c>
      <c r="D160" s="186">
        <f>SUM(D161:D162)</f>
        <v>68115</v>
      </c>
    </row>
    <row r="161" spans="1:4" s="54" customFormat="1" ht="17.25" customHeight="1">
      <c r="A161" s="104" t="s">
        <v>389</v>
      </c>
      <c r="B161" s="186">
        <v>40000</v>
      </c>
      <c r="C161" s="181"/>
      <c r="D161" s="181">
        <f t="shared" si="4"/>
        <v>40000</v>
      </c>
    </row>
    <row r="162" spans="1:4" s="54" customFormat="1" ht="17.25" customHeight="1">
      <c r="A162" s="116" t="s">
        <v>390</v>
      </c>
      <c r="B162" s="186">
        <v>28115</v>
      </c>
      <c r="C162" s="181"/>
      <c r="D162" s="181">
        <f t="shared" si="4"/>
        <v>28115</v>
      </c>
    </row>
    <row r="163" spans="1:4" s="54" customFormat="1" ht="17.25" customHeight="1">
      <c r="A163" s="116" t="s">
        <v>44</v>
      </c>
      <c r="B163" s="186">
        <v>20129</v>
      </c>
      <c r="C163" s="181">
        <v>2021</v>
      </c>
      <c r="D163" s="181">
        <f t="shared" si="4"/>
        <v>18108</v>
      </c>
    </row>
    <row r="164" spans="1:4" s="54" customFormat="1" ht="17.25" customHeight="1">
      <c r="A164" s="184" t="s">
        <v>809</v>
      </c>
      <c r="B164" s="186">
        <f>SUM(B165,B167,B170,B173,B176,B180,B183,B189,B191,B193,)</f>
        <v>247466</v>
      </c>
      <c r="C164" s="186">
        <f>SUM(C165,C167,C170,C173,C176,C180,C183,C189,C191,C193,)</f>
        <v>3185</v>
      </c>
      <c r="D164" s="186">
        <f>SUM(D165,D167,D170,D173,D176,D180,D183,D189,D191,D193,)</f>
        <v>244281</v>
      </c>
    </row>
    <row r="165" spans="1:4" s="54" customFormat="1" ht="17.25" customHeight="1">
      <c r="A165" s="117" t="s">
        <v>391</v>
      </c>
      <c r="B165" s="186">
        <f>SUM(B166:B166)</f>
        <v>1176</v>
      </c>
      <c r="C165" s="186">
        <f>SUM(C166:C166)</f>
        <v>1176</v>
      </c>
      <c r="D165" s="186">
        <f>SUM(D166:D166)</f>
        <v>0</v>
      </c>
    </row>
    <row r="166" spans="1:4" s="54" customFormat="1" ht="17.25" customHeight="1">
      <c r="A166" s="116" t="s">
        <v>300</v>
      </c>
      <c r="B166" s="186">
        <v>1176</v>
      </c>
      <c r="C166" s="181">
        <v>1176</v>
      </c>
      <c r="D166" s="181">
        <f t="shared" si="4"/>
        <v>0</v>
      </c>
    </row>
    <row r="167" spans="1:4" s="54" customFormat="1" ht="17.25" customHeight="1">
      <c r="A167" s="116" t="s">
        <v>392</v>
      </c>
      <c r="B167" s="186">
        <f>SUM(B168:B169)</f>
        <v>1154</v>
      </c>
      <c r="C167" s="186">
        <f>SUM(C168:C169)</f>
        <v>1084</v>
      </c>
      <c r="D167" s="186">
        <f>SUM(D168:D169)</f>
        <v>70</v>
      </c>
    </row>
    <row r="168" spans="1:4" s="54" customFormat="1" ht="17.25" customHeight="1">
      <c r="A168" s="116" t="s">
        <v>393</v>
      </c>
      <c r="B168" s="186">
        <v>1084</v>
      </c>
      <c r="C168" s="181">
        <v>1084</v>
      </c>
      <c r="D168" s="181">
        <f t="shared" si="4"/>
        <v>0</v>
      </c>
    </row>
    <row r="169" spans="1:4" s="54" customFormat="1" ht="17.25" customHeight="1">
      <c r="A169" s="104" t="s">
        <v>394</v>
      </c>
      <c r="B169" s="186">
        <v>70</v>
      </c>
      <c r="C169" s="181"/>
      <c r="D169" s="181">
        <f aca="true" t="shared" si="5" ref="D169:D209">B169-C169</f>
        <v>70</v>
      </c>
    </row>
    <row r="170" spans="1:4" s="54" customFormat="1" ht="17.25" customHeight="1">
      <c r="A170" s="117" t="s">
        <v>395</v>
      </c>
      <c r="B170" s="186">
        <f>SUM(B171:B172)</f>
        <v>32538</v>
      </c>
      <c r="C170" s="186">
        <f>SUM(C171:C172)</f>
        <v>0</v>
      </c>
      <c r="D170" s="186">
        <f>SUM(D171:D172)</f>
        <v>32538</v>
      </c>
    </row>
    <row r="171" spans="1:4" s="54" customFormat="1" ht="17.25" customHeight="1">
      <c r="A171" s="116" t="s">
        <v>396</v>
      </c>
      <c r="B171" s="186">
        <v>38</v>
      </c>
      <c r="C171" s="181"/>
      <c r="D171" s="181">
        <f t="shared" si="5"/>
        <v>38</v>
      </c>
    </row>
    <row r="172" spans="1:4" s="54" customFormat="1" ht="17.25" customHeight="1">
      <c r="A172" s="117" t="s">
        <v>397</v>
      </c>
      <c r="B172" s="186">
        <v>32500</v>
      </c>
      <c r="C172" s="181"/>
      <c r="D172" s="181">
        <f t="shared" si="5"/>
        <v>32500</v>
      </c>
    </row>
    <row r="173" spans="1:4" s="54" customFormat="1" ht="17.25" customHeight="1">
      <c r="A173" s="117" t="s">
        <v>398</v>
      </c>
      <c r="B173" s="186">
        <f>SUM(B174:B175)</f>
        <v>39</v>
      </c>
      <c r="C173" s="186">
        <f>SUM(C174:C175)</f>
        <v>0</v>
      </c>
      <c r="D173" s="186">
        <f>SUM(D174:D175)</f>
        <v>39</v>
      </c>
    </row>
    <row r="174" spans="1:4" s="54" customFormat="1" ht="17.25" customHeight="1">
      <c r="A174" s="116" t="s">
        <v>399</v>
      </c>
      <c r="B174" s="186">
        <v>9</v>
      </c>
      <c r="C174" s="181"/>
      <c r="D174" s="181">
        <f t="shared" si="5"/>
        <v>9</v>
      </c>
    </row>
    <row r="175" spans="1:4" s="54" customFormat="1" ht="17.25" customHeight="1">
      <c r="A175" s="116" t="s">
        <v>400</v>
      </c>
      <c r="B175" s="186">
        <v>30</v>
      </c>
      <c r="C175" s="181"/>
      <c r="D175" s="181">
        <f t="shared" si="5"/>
        <v>30</v>
      </c>
    </row>
    <row r="176" spans="1:4" s="54" customFormat="1" ht="17.25" customHeight="1">
      <c r="A176" s="117" t="s">
        <v>401</v>
      </c>
      <c r="B176" s="186">
        <f>SUM(B177:B179)</f>
        <v>41</v>
      </c>
      <c r="C176" s="186">
        <f>SUM(C177:C179)</f>
        <v>0</v>
      </c>
      <c r="D176" s="186">
        <f>SUM(D177:D179)</f>
        <v>41</v>
      </c>
    </row>
    <row r="177" spans="1:4" s="54" customFormat="1" ht="17.25" customHeight="1">
      <c r="A177" s="116" t="s">
        <v>402</v>
      </c>
      <c r="B177" s="186">
        <v>21</v>
      </c>
      <c r="C177" s="181"/>
      <c r="D177" s="181">
        <f t="shared" si="5"/>
        <v>21</v>
      </c>
    </row>
    <row r="178" spans="1:4" s="54" customFormat="1" ht="17.25" customHeight="1">
      <c r="A178" s="116" t="s">
        <v>403</v>
      </c>
      <c r="B178" s="186">
        <v>3</v>
      </c>
      <c r="C178" s="181"/>
      <c r="D178" s="181">
        <f t="shared" si="5"/>
        <v>3</v>
      </c>
    </row>
    <row r="179" spans="1:4" s="54" customFormat="1" ht="17.25" customHeight="1">
      <c r="A179" s="116" t="s">
        <v>404</v>
      </c>
      <c r="B179" s="186">
        <v>17</v>
      </c>
      <c r="C179" s="181"/>
      <c r="D179" s="181">
        <f t="shared" si="5"/>
        <v>17</v>
      </c>
    </row>
    <row r="180" spans="1:4" s="54" customFormat="1" ht="17.25" customHeight="1">
      <c r="A180" s="117" t="s">
        <v>405</v>
      </c>
      <c r="B180" s="186">
        <f>SUM(B181:B182)</f>
        <v>131</v>
      </c>
      <c r="C180" s="186">
        <f>SUM(C181:C182)</f>
        <v>73</v>
      </c>
      <c r="D180" s="186">
        <f>SUM(D181:D182)</f>
        <v>58</v>
      </c>
    </row>
    <row r="181" spans="1:4" s="54" customFormat="1" ht="17.25" customHeight="1">
      <c r="A181" s="117" t="s">
        <v>406</v>
      </c>
      <c r="B181" s="186">
        <v>93</v>
      </c>
      <c r="C181" s="181">
        <v>73</v>
      </c>
      <c r="D181" s="181">
        <f t="shared" si="5"/>
        <v>20</v>
      </c>
    </row>
    <row r="182" spans="1:4" s="54" customFormat="1" ht="17.25" customHeight="1">
      <c r="A182" s="104" t="s">
        <v>407</v>
      </c>
      <c r="B182" s="186">
        <v>38</v>
      </c>
      <c r="C182" s="181"/>
      <c r="D182" s="181">
        <f t="shared" si="5"/>
        <v>38</v>
      </c>
    </row>
    <row r="183" spans="1:4" s="54" customFormat="1" ht="17.25" customHeight="1">
      <c r="A183" s="116" t="s">
        <v>408</v>
      </c>
      <c r="B183" s="186">
        <f>SUM(B184:B188)</f>
        <v>1461</v>
      </c>
      <c r="C183" s="186">
        <f>SUM(C184:C188)</f>
        <v>852</v>
      </c>
      <c r="D183" s="186">
        <f>SUM(D184:D188)</f>
        <v>609</v>
      </c>
    </row>
    <row r="184" spans="1:4" s="54" customFormat="1" ht="17.25" customHeight="1">
      <c r="A184" s="116" t="s">
        <v>393</v>
      </c>
      <c r="B184" s="186">
        <v>189</v>
      </c>
      <c r="C184" s="181"/>
      <c r="D184" s="181">
        <f t="shared" si="5"/>
        <v>189</v>
      </c>
    </row>
    <row r="185" spans="1:7" s="33" customFormat="1" ht="17.25" customHeight="1">
      <c r="A185" s="117" t="s">
        <v>409</v>
      </c>
      <c r="B185" s="186">
        <v>301</v>
      </c>
      <c r="C185" s="181"/>
      <c r="D185" s="181">
        <f t="shared" si="5"/>
        <v>301</v>
      </c>
      <c r="G185" s="54"/>
    </row>
    <row r="186" spans="1:4" s="54" customFormat="1" ht="17.25" customHeight="1">
      <c r="A186" s="117" t="s">
        <v>410</v>
      </c>
      <c r="B186" s="186">
        <v>34</v>
      </c>
      <c r="C186" s="181"/>
      <c r="D186" s="181">
        <f t="shared" si="5"/>
        <v>34</v>
      </c>
    </row>
    <row r="187" spans="1:4" s="54" customFormat="1" ht="17.25" customHeight="1">
      <c r="A187" s="117" t="s">
        <v>411</v>
      </c>
      <c r="B187" s="186">
        <v>83</v>
      </c>
      <c r="C187" s="181"/>
      <c r="D187" s="181">
        <f t="shared" si="5"/>
        <v>83</v>
      </c>
    </row>
    <row r="188" spans="1:4" s="54" customFormat="1" ht="17.25" customHeight="1">
      <c r="A188" s="116" t="s">
        <v>412</v>
      </c>
      <c r="B188" s="186">
        <v>854</v>
      </c>
      <c r="C188" s="181">
        <v>852</v>
      </c>
      <c r="D188" s="181">
        <f t="shared" si="5"/>
        <v>2</v>
      </c>
    </row>
    <row r="189" spans="1:4" s="54" customFormat="1" ht="17.25" customHeight="1">
      <c r="A189" s="116" t="s">
        <v>413</v>
      </c>
      <c r="B189" s="186">
        <f>SUM(B190:B190)</f>
        <v>42000</v>
      </c>
      <c r="C189" s="186">
        <f>SUM(C190:C190)</f>
        <v>0</v>
      </c>
      <c r="D189" s="186">
        <f>SUM(D190:D190)</f>
        <v>42000</v>
      </c>
    </row>
    <row r="190" spans="1:4" s="54" customFormat="1" ht="17.25" customHeight="1">
      <c r="A190" s="117" t="s">
        <v>414</v>
      </c>
      <c r="B190" s="186">
        <v>42000</v>
      </c>
      <c r="C190" s="181"/>
      <c r="D190" s="181">
        <f t="shared" si="5"/>
        <v>42000</v>
      </c>
    </row>
    <row r="191" spans="1:4" s="54" customFormat="1" ht="17.25" customHeight="1">
      <c r="A191" s="104" t="s">
        <v>415</v>
      </c>
      <c r="B191" s="186">
        <f>SUM(B192:B192)</f>
        <v>65300</v>
      </c>
      <c r="C191" s="186">
        <f>SUM(C192:C192)</f>
        <v>0</v>
      </c>
      <c r="D191" s="186">
        <f>SUM(D192:D192)</f>
        <v>65300</v>
      </c>
    </row>
    <row r="192" spans="1:4" s="54" customFormat="1" ht="17.25" customHeight="1">
      <c r="A192" s="117" t="s">
        <v>416</v>
      </c>
      <c r="B192" s="186">
        <v>65300</v>
      </c>
      <c r="C192" s="181"/>
      <c r="D192" s="181">
        <f t="shared" si="5"/>
        <v>65300</v>
      </c>
    </row>
    <row r="193" spans="1:4" s="54" customFormat="1" ht="17.25" customHeight="1">
      <c r="A193" s="116" t="s">
        <v>45</v>
      </c>
      <c r="B193" s="186">
        <f>SUM(B194:B195)</f>
        <v>103626</v>
      </c>
      <c r="C193" s="186">
        <f>SUM(C194:C195)</f>
        <v>0</v>
      </c>
      <c r="D193" s="186">
        <f>SUM(D194:D195)</f>
        <v>103626</v>
      </c>
    </row>
    <row r="194" spans="1:4" s="54" customFormat="1" ht="17.25" customHeight="1">
      <c r="A194" s="116" t="s">
        <v>417</v>
      </c>
      <c r="B194" s="186">
        <v>415</v>
      </c>
      <c r="C194" s="181"/>
      <c r="D194" s="181">
        <f t="shared" si="5"/>
        <v>415</v>
      </c>
    </row>
    <row r="195" spans="1:7" s="33" customFormat="1" ht="17.25" customHeight="1">
      <c r="A195" s="117" t="s">
        <v>418</v>
      </c>
      <c r="B195" s="186">
        <v>103211</v>
      </c>
      <c r="C195" s="181"/>
      <c r="D195" s="181">
        <f t="shared" si="5"/>
        <v>103211</v>
      </c>
      <c r="G195" s="54"/>
    </row>
    <row r="196" spans="1:4" s="54" customFormat="1" ht="17.25" customHeight="1">
      <c r="A196" s="185" t="s">
        <v>810</v>
      </c>
      <c r="B196" s="186">
        <f>SUM(B197,B208,B212,B219,B226,)</f>
        <v>62714</v>
      </c>
      <c r="C196" s="186">
        <f>SUM(C197,C208,C212,C219,C226,)</f>
        <v>17736</v>
      </c>
      <c r="D196" s="186">
        <f>SUM(D197,D208,D212,D219,D226,)</f>
        <v>44978</v>
      </c>
    </row>
    <row r="197" spans="1:4" s="54" customFormat="1" ht="17.25" customHeight="1">
      <c r="A197" s="115" t="s">
        <v>419</v>
      </c>
      <c r="B197" s="186">
        <f>SUM(B198:B207)</f>
        <v>11530</v>
      </c>
      <c r="C197" s="186">
        <f>SUM(C198:C207)</f>
        <v>7568</v>
      </c>
      <c r="D197" s="186">
        <f>SUM(D198:D207)</f>
        <v>3962</v>
      </c>
    </row>
    <row r="198" spans="1:7" s="54" customFormat="1" ht="17.25" customHeight="1">
      <c r="A198" s="115" t="s">
        <v>300</v>
      </c>
      <c r="B198" s="186">
        <v>1784</v>
      </c>
      <c r="C198" s="181">
        <v>1283</v>
      </c>
      <c r="D198" s="181">
        <f t="shared" si="5"/>
        <v>501</v>
      </c>
      <c r="G198" s="33"/>
    </row>
    <row r="199" spans="1:4" s="54" customFormat="1" ht="17.25" customHeight="1">
      <c r="A199" s="115" t="s">
        <v>420</v>
      </c>
      <c r="B199" s="186">
        <v>2817</v>
      </c>
      <c r="C199" s="181">
        <v>1441</v>
      </c>
      <c r="D199" s="181">
        <f t="shared" si="5"/>
        <v>1376</v>
      </c>
    </row>
    <row r="200" spans="1:4" s="54" customFormat="1" ht="17.25" customHeight="1">
      <c r="A200" s="115" t="s">
        <v>421</v>
      </c>
      <c r="B200" s="186">
        <v>358</v>
      </c>
      <c r="C200" s="181">
        <v>313</v>
      </c>
      <c r="D200" s="181">
        <f t="shared" si="5"/>
        <v>45</v>
      </c>
    </row>
    <row r="201" spans="1:4" s="54" customFormat="1" ht="17.25" customHeight="1">
      <c r="A201" s="115" t="s">
        <v>422</v>
      </c>
      <c r="B201" s="186">
        <v>301</v>
      </c>
      <c r="C201" s="181">
        <v>301</v>
      </c>
      <c r="D201" s="181">
        <f t="shared" si="5"/>
        <v>0</v>
      </c>
    </row>
    <row r="202" spans="1:4" s="54" customFormat="1" ht="17.25" customHeight="1">
      <c r="A202" s="115" t="s">
        <v>423</v>
      </c>
      <c r="B202" s="186">
        <v>2988</v>
      </c>
      <c r="C202" s="181">
        <v>2695</v>
      </c>
      <c r="D202" s="181">
        <f t="shared" si="5"/>
        <v>293</v>
      </c>
    </row>
    <row r="203" spans="1:4" s="54" customFormat="1" ht="17.25" customHeight="1">
      <c r="A203" s="115" t="s">
        <v>424</v>
      </c>
      <c r="B203" s="186">
        <v>163</v>
      </c>
      <c r="C203" s="181"/>
      <c r="D203" s="181">
        <f t="shared" si="5"/>
        <v>163</v>
      </c>
    </row>
    <row r="204" spans="1:4" s="54" customFormat="1" ht="17.25" customHeight="1">
      <c r="A204" s="115" t="s">
        <v>425</v>
      </c>
      <c r="B204" s="186">
        <v>579</v>
      </c>
      <c r="C204" s="181">
        <v>414</v>
      </c>
      <c r="D204" s="181">
        <f t="shared" si="5"/>
        <v>165</v>
      </c>
    </row>
    <row r="205" spans="1:4" s="54" customFormat="1" ht="17.25" customHeight="1">
      <c r="A205" s="115" t="s">
        <v>426</v>
      </c>
      <c r="B205" s="186">
        <v>528</v>
      </c>
      <c r="C205" s="181">
        <v>528</v>
      </c>
      <c r="D205" s="181">
        <f t="shared" si="5"/>
        <v>0</v>
      </c>
    </row>
    <row r="206" spans="1:4" s="54" customFormat="1" ht="17.25" customHeight="1">
      <c r="A206" s="115" t="s">
        <v>427</v>
      </c>
      <c r="B206" s="186">
        <v>631</v>
      </c>
      <c r="C206" s="181">
        <v>593</v>
      </c>
      <c r="D206" s="181">
        <f t="shared" si="5"/>
        <v>38</v>
      </c>
    </row>
    <row r="207" spans="1:4" s="54" customFormat="1" ht="17.25" customHeight="1">
      <c r="A207" s="115" t="s">
        <v>428</v>
      </c>
      <c r="B207" s="186">
        <v>1381</v>
      </c>
      <c r="C207" s="181"/>
      <c r="D207" s="181">
        <f t="shared" si="5"/>
        <v>1381</v>
      </c>
    </row>
    <row r="208" spans="1:4" s="54" customFormat="1" ht="17.25" customHeight="1">
      <c r="A208" s="115" t="s">
        <v>429</v>
      </c>
      <c r="B208" s="186">
        <f>SUM(B209:B211)</f>
        <v>30593</v>
      </c>
      <c r="C208" s="186">
        <f>SUM(C209:C211)</f>
        <v>5831</v>
      </c>
      <c r="D208" s="186">
        <f>SUM(D209:D211)</f>
        <v>24762</v>
      </c>
    </row>
    <row r="209" spans="1:4" s="54" customFormat="1" ht="17.25" customHeight="1">
      <c r="A209" s="115" t="s">
        <v>300</v>
      </c>
      <c r="B209" s="186">
        <v>647</v>
      </c>
      <c r="C209" s="181">
        <v>602</v>
      </c>
      <c r="D209" s="181">
        <f t="shared" si="5"/>
        <v>45</v>
      </c>
    </row>
    <row r="210" spans="1:4" s="54" customFormat="1" ht="17.25" customHeight="1">
      <c r="A210" s="104" t="s">
        <v>430</v>
      </c>
      <c r="B210" s="186">
        <v>14951</v>
      </c>
      <c r="C210" s="181">
        <v>3694</v>
      </c>
      <c r="D210" s="181">
        <f aca="true" t="shared" si="6" ref="D210:D251">B210-C210</f>
        <v>11257</v>
      </c>
    </row>
    <row r="211" spans="1:4" s="54" customFormat="1" ht="17.25" customHeight="1">
      <c r="A211" s="104" t="s">
        <v>431</v>
      </c>
      <c r="B211" s="186">
        <v>14995</v>
      </c>
      <c r="C211" s="181">
        <v>1535</v>
      </c>
      <c r="D211" s="181">
        <f t="shared" si="6"/>
        <v>13460</v>
      </c>
    </row>
    <row r="212" spans="1:4" s="54" customFormat="1" ht="17.25" customHeight="1">
      <c r="A212" s="115" t="s">
        <v>432</v>
      </c>
      <c r="B212" s="186">
        <f>SUM(B213:B218)</f>
        <v>2728</v>
      </c>
      <c r="C212" s="186">
        <f>SUM(C213:C218)</f>
        <v>1258</v>
      </c>
      <c r="D212" s="186">
        <f>SUM(D213:D218)</f>
        <v>1470</v>
      </c>
    </row>
    <row r="213" spans="1:4" s="54" customFormat="1" ht="17.25" customHeight="1">
      <c r="A213" s="115" t="s">
        <v>300</v>
      </c>
      <c r="B213" s="186">
        <v>524</v>
      </c>
      <c r="C213" s="181">
        <v>489</v>
      </c>
      <c r="D213" s="181">
        <f t="shared" si="6"/>
        <v>35</v>
      </c>
    </row>
    <row r="214" spans="1:4" s="54" customFormat="1" ht="17.25" customHeight="1">
      <c r="A214" s="104" t="s">
        <v>433</v>
      </c>
      <c r="B214" s="186">
        <v>56</v>
      </c>
      <c r="C214" s="181">
        <v>41</v>
      </c>
      <c r="D214" s="181">
        <f t="shared" si="6"/>
        <v>15</v>
      </c>
    </row>
    <row r="215" spans="1:4" s="54" customFormat="1" ht="17.25" customHeight="1">
      <c r="A215" s="104" t="s">
        <v>434</v>
      </c>
      <c r="B215" s="186">
        <v>517</v>
      </c>
      <c r="C215" s="181"/>
      <c r="D215" s="181">
        <f t="shared" si="6"/>
        <v>517</v>
      </c>
    </row>
    <row r="216" spans="1:4" s="54" customFormat="1" ht="17.25" customHeight="1">
      <c r="A216" s="104" t="s">
        <v>435</v>
      </c>
      <c r="B216" s="186">
        <v>123</v>
      </c>
      <c r="C216" s="181"/>
      <c r="D216" s="181">
        <f t="shared" si="6"/>
        <v>123</v>
      </c>
    </row>
    <row r="217" spans="1:7" s="33" customFormat="1" ht="17.25" customHeight="1">
      <c r="A217" s="104" t="s">
        <v>436</v>
      </c>
      <c r="B217" s="186">
        <v>1014</v>
      </c>
      <c r="C217" s="181">
        <v>392</v>
      </c>
      <c r="D217" s="181">
        <f t="shared" si="6"/>
        <v>622</v>
      </c>
      <c r="G217" s="54"/>
    </row>
    <row r="218" spans="1:4" s="54" customFormat="1" ht="17.25" customHeight="1">
      <c r="A218" s="104" t="s">
        <v>437</v>
      </c>
      <c r="B218" s="186">
        <v>494</v>
      </c>
      <c r="C218" s="181">
        <v>336</v>
      </c>
      <c r="D218" s="181">
        <f t="shared" si="6"/>
        <v>158</v>
      </c>
    </row>
    <row r="219" spans="1:4" s="54" customFormat="1" ht="17.25" customHeight="1">
      <c r="A219" s="115" t="s">
        <v>438</v>
      </c>
      <c r="B219" s="186">
        <f>SUM(B220:B225)</f>
        <v>9349</v>
      </c>
      <c r="C219" s="186">
        <f>SUM(C220:C225)</f>
        <v>3079</v>
      </c>
      <c r="D219" s="186">
        <f>SUM(D220:D225)</f>
        <v>6270</v>
      </c>
    </row>
    <row r="220" spans="1:4" s="54" customFormat="1" ht="17.25" customHeight="1">
      <c r="A220" s="115" t="s">
        <v>300</v>
      </c>
      <c r="B220" s="186">
        <v>69</v>
      </c>
      <c r="C220" s="181">
        <v>64</v>
      </c>
      <c r="D220" s="181">
        <f t="shared" si="6"/>
        <v>5</v>
      </c>
    </row>
    <row r="221" spans="1:4" s="54" customFormat="1" ht="17.25" customHeight="1">
      <c r="A221" s="115" t="s">
        <v>296</v>
      </c>
      <c r="B221" s="186">
        <v>75</v>
      </c>
      <c r="C221" s="181"/>
      <c r="D221" s="181">
        <f t="shared" si="6"/>
        <v>75</v>
      </c>
    </row>
    <row r="222" spans="1:4" s="54" customFormat="1" ht="17.25" customHeight="1">
      <c r="A222" s="115" t="s">
        <v>297</v>
      </c>
      <c r="B222" s="186">
        <v>214</v>
      </c>
      <c r="C222" s="181">
        <v>214</v>
      </c>
      <c r="D222" s="181">
        <f t="shared" si="6"/>
        <v>0</v>
      </c>
    </row>
    <row r="223" spans="1:4" s="54" customFormat="1" ht="17.25" customHeight="1">
      <c r="A223" s="104" t="s">
        <v>439</v>
      </c>
      <c r="B223" s="186">
        <v>3817</v>
      </c>
      <c r="C223" s="181">
        <v>870</v>
      </c>
      <c r="D223" s="181">
        <f t="shared" si="6"/>
        <v>2947</v>
      </c>
    </row>
    <row r="224" spans="1:4" s="54" customFormat="1" ht="17.25" customHeight="1">
      <c r="A224" s="104" t="s">
        <v>440</v>
      </c>
      <c r="B224" s="186">
        <v>5168</v>
      </c>
      <c r="C224" s="181">
        <v>1931</v>
      </c>
      <c r="D224" s="181">
        <f t="shared" si="6"/>
        <v>3237</v>
      </c>
    </row>
    <row r="225" spans="1:4" s="54" customFormat="1" ht="17.25" customHeight="1">
      <c r="A225" s="115" t="s">
        <v>441</v>
      </c>
      <c r="B225" s="186">
        <v>6</v>
      </c>
      <c r="C225" s="181"/>
      <c r="D225" s="181">
        <f t="shared" si="6"/>
        <v>6</v>
      </c>
    </row>
    <row r="226" spans="1:4" s="54" customFormat="1" ht="17.25" customHeight="1">
      <c r="A226" s="115" t="s">
        <v>46</v>
      </c>
      <c r="B226" s="186">
        <f>SUM(B227:B228)</f>
        <v>8514</v>
      </c>
      <c r="C226" s="186">
        <f>SUM(C227:C228)</f>
        <v>0</v>
      </c>
      <c r="D226" s="186">
        <f>SUM(D227:D228)</f>
        <v>8514</v>
      </c>
    </row>
    <row r="227" spans="1:4" s="54" customFormat="1" ht="17.25" customHeight="1">
      <c r="A227" s="115" t="s">
        <v>442</v>
      </c>
      <c r="B227" s="186">
        <v>110</v>
      </c>
      <c r="C227" s="181"/>
      <c r="D227" s="181">
        <f t="shared" si="6"/>
        <v>110</v>
      </c>
    </row>
    <row r="228" spans="1:4" s="54" customFormat="1" ht="17.25" customHeight="1">
      <c r="A228" s="115" t="s">
        <v>443</v>
      </c>
      <c r="B228" s="186">
        <v>8404</v>
      </c>
      <c r="C228" s="181"/>
      <c r="D228" s="181">
        <f t="shared" si="6"/>
        <v>8404</v>
      </c>
    </row>
    <row r="229" spans="1:7" s="54" customFormat="1" ht="17.25" customHeight="1">
      <c r="A229" s="185" t="s">
        <v>811</v>
      </c>
      <c r="B229" s="186">
        <f>SUM(B230,B241,B249,B253,B255,B260,B265,B270,B275,B280,B283,B286,B288,B290,B292,B295,)</f>
        <v>289434</v>
      </c>
      <c r="C229" s="186">
        <f>SUM(C230,C241,C249,C253,C255,C260,C265,C270,C275,C280,C283,C286,C288,C290,C292,C295,)</f>
        <v>107156</v>
      </c>
      <c r="D229" s="186">
        <f>SUM(D230,D241,D249,D253,D255,D260,D265,D270,D275,D280,D283,D286,D288,D290,D292,D295,)</f>
        <v>182278</v>
      </c>
      <c r="G229" s="33"/>
    </row>
    <row r="230" spans="1:4" s="54" customFormat="1" ht="17.25" customHeight="1">
      <c r="A230" s="115" t="s">
        <v>444</v>
      </c>
      <c r="B230" s="186">
        <f>SUM(B231:B240)</f>
        <v>20397</v>
      </c>
      <c r="C230" s="186">
        <f>SUM(C231:C240)</f>
        <v>17103</v>
      </c>
      <c r="D230" s="186">
        <f>SUM(D231:D240)</f>
        <v>3294</v>
      </c>
    </row>
    <row r="231" spans="1:4" s="54" customFormat="1" ht="17.25" customHeight="1">
      <c r="A231" s="115" t="s">
        <v>300</v>
      </c>
      <c r="B231" s="186">
        <v>5235</v>
      </c>
      <c r="C231" s="181">
        <v>4545</v>
      </c>
      <c r="D231" s="181">
        <f t="shared" si="6"/>
        <v>690</v>
      </c>
    </row>
    <row r="232" spans="1:4" s="54" customFormat="1" ht="17.25" customHeight="1">
      <c r="A232" s="115" t="s">
        <v>297</v>
      </c>
      <c r="B232" s="186">
        <v>479</v>
      </c>
      <c r="C232" s="181"/>
      <c r="D232" s="181">
        <f t="shared" si="6"/>
        <v>479</v>
      </c>
    </row>
    <row r="233" spans="1:7" s="33" customFormat="1" ht="17.25" customHeight="1">
      <c r="A233" s="115" t="s">
        <v>445</v>
      </c>
      <c r="B233" s="186">
        <v>207</v>
      </c>
      <c r="C233" s="181">
        <v>147</v>
      </c>
      <c r="D233" s="181">
        <f t="shared" si="6"/>
        <v>60</v>
      </c>
      <c r="G233" s="54"/>
    </row>
    <row r="234" spans="1:4" s="54" customFormat="1" ht="17.25" customHeight="1">
      <c r="A234" s="115" t="s">
        <v>446</v>
      </c>
      <c r="B234" s="186">
        <v>1541</v>
      </c>
      <c r="C234" s="181">
        <v>1541</v>
      </c>
      <c r="D234" s="181">
        <f t="shared" si="6"/>
        <v>0</v>
      </c>
    </row>
    <row r="235" spans="1:4" s="54" customFormat="1" ht="17.25" customHeight="1">
      <c r="A235" s="115" t="s">
        <v>447</v>
      </c>
      <c r="B235" s="186">
        <v>2007</v>
      </c>
      <c r="C235" s="181">
        <v>1422</v>
      </c>
      <c r="D235" s="181">
        <f t="shared" si="6"/>
        <v>585</v>
      </c>
    </row>
    <row r="236" spans="1:4" s="54" customFormat="1" ht="17.25" customHeight="1">
      <c r="A236" s="115" t="s">
        <v>316</v>
      </c>
      <c r="B236" s="186">
        <v>1155</v>
      </c>
      <c r="C236" s="181">
        <v>606</v>
      </c>
      <c r="D236" s="181">
        <f t="shared" si="6"/>
        <v>549</v>
      </c>
    </row>
    <row r="237" spans="1:4" s="54" customFormat="1" ht="17.25" customHeight="1">
      <c r="A237" s="115" t="s">
        <v>448</v>
      </c>
      <c r="B237" s="186">
        <v>8118</v>
      </c>
      <c r="C237" s="181">
        <v>7768</v>
      </c>
      <c r="D237" s="181">
        <f t="shared" si="6"/>
        <v>350</v>
      </c>
    </row>
    <row r="238" spans="1:7" s="54" customFormat="1" ht="17.25" customHeight="1">
      <c r="A238" s="115" t="s">
        <v>449</v>
      </c>
      <c r="B238" s="186">
        <v>1209</v>
      </c>
      <c r="C238" s="181">
        <v>868</v>
      </c>
      <c r="D238" s="181">
        <f t="shared" si="6"/>
        <v>341</v>
      </c>
      <c r="G238" s="33"/>
    </row>
    <row r="239" spans="1:4" s="54" customFormat="1" ht="17.25" customHeight="1">
      <c r="A239" s="115" t="s">
        <v>450</v>
      </c>
      <c r="B239" s="186">
        <v>206</v>
      </c>
      <c r="C239" s="181">
        <v>206</v>
      </c>
      <c r="D239" s="181">
        <f t="shared" si="6"/>
        <v>0</v>
      </c>
    </row>
    <row r="240" spans="1:4" s="54" customFormat="1" ht="17.25" customHeight="1">
      <c r="A240" s="115" t="s">
        <v>451</v>
      </c>
      <c r="B240" s="186">
        <v>240</v>
      </c>
      <c r="C240" s="181"/>
      <c r="D240" s="181">
        <f t="shared" si="6"/>
        <v>240</v>
      </c>
    </row>
    <row r="241" spans="1:4" s="54" customFormat="1" ht="17.25" customHeight="1">
      <c r="A241" s="115" t="s">
        <v>452</v>
      </c>
      <c r="B241" s="186">
        <f>SUM(B242:B248)</f>
        <v>12829</v>
      </c>
      <c r="C241" s="186">
        <f>SUM(C242:C248)</f>
        <v>3948</v>
      </c>
      <c r="D241" s="186">
        <f>SUM(D242:D248)</f>
        <v>8881</v>
      </c>
    </row>
    <row r="242" spans="1:4" s="54" customFormat="1" ht="17.25" customHeight="1">
      <c r="A242" s="115" t="s">
        <v>300</v>
      </c>
      <c r="B242" s="186">
        <v>2127</v>
      </c>
      <c r="C242" s="181">
        <v>2126</v>
      </c>
      <c r="D242" s="181">
        <f t="shared" si="6"/>
        <v>1</v>
      </c>
    </row>
    <row r="243" spans="1:4" s="54" customFormat="1" ht="17.25" customHeight="1">
      <c r="A243" s="115" t="s">
        <v>296</v>
      </c>
      <c r="B243" s="186">
        <v>55</v>
      </c>
      <c r="C243" s="181"/>
      <c r="D243" s="181">
        <f t="shared" si="6"/>
        <v>55</v>
      </c>
    </row>
    <row r="244" spans="1:4" s="54" customFormat="1" ht="17.25" customHeight="1">
      <c r="A244" s="115" t="s">
        <v>453</v>
      </c>
      <c r="B244" s="186">
        <v>1410</v>
      </c>
      <c r="C244" s="181"/>
      <c r="D244" s="181">
        <f t="shared" si="6"/>
        <v>1410</v>
      </c>
    </row>
    <row r="245" spans="1:4" s="54" customFormat="1" ht="17.25" customHeight="1">
      <c r="A245" s="115" t="s">
        <v>454</v>
      </c>
      <c r="B245" s="186">
        <v>430</v>
      </c>
      <c r="C245" s="181">
        <v>430</v>
      </c>
      <c r="D245" s="181">
        <f t="shared" si="6"/>
        <v>0</v>
      </c>
    </row>
    <row r="246" spans="1:4" s="54" customFormat="1" ht="17.25" customHeight="1">
      <c r="A246" s="115" t="s">
        <v>455</v>
      </c>
      <c r="B246" s="186">
        <v>7300</v>
      </c>
      <c r="C246" s="181"/>
      <c r="D246" s="181">
        <f t="shared" si="6"/>
        <v>7300</v>
      </c>
    </row>
    <row r="247" spans="1:7" s="54" customFormat="1" ht="17.25" customHeight="1">
      <c r="A247" s="115" t="s">
        <v>456</v>
      </c>
      <c r="B247" s="186">
        <v>1169</v>
      </c>
      <c r="C247" s="181">
        <v>1162</v>
      </c>
      <c r="D247" s="181">
        <f t="shared" si="6"/>
        <v>7</v>
      </c>
      <c r="G247" s="33"/>
    </row>
    <row r="248" spans="1:4" s="54" customFormat="1" ht="17.25" customHeight="1">
      <c r="A248" s="115" t="s">
        <v>457</v>
      </c>
      <c r="B248" s="186">
        <v>338</v>
      </c>
      <c r="C248" s="181">
        <v>230</v>
      </c>
      <c r="D248" s="181">
        <f t="shared" si="6"/>
        <v>108</v>
      </c>
    </row>
    <row r="249" spans="1:4" s="54" customFormat="1" ht="17.25" customHeight="1">
      <c r="A249" s="115" t="s">
        <v>458</v>
      </c>
      <c r="B249" s="186">
        <f>SUM(B250:B252)</f>
        <v>78119</v>
      </c>
      <c r="C249" s="186">
        <f>SUM(C250:C252)</f>
        <v>76159</v>
      </c>
      <c r="D249" s="186">
        <f>SUM(D250:D252)</f>
        <v>1960</v>
      </c>
    </row>
    <row r="250" spans="1:4" s="54" customFormat="1" ht="17.25" customHeight="1">
      <c r="A250" s="115" t="s">
        <v>459</v>
      </c>
      <c r="B250" s="186">
        <v>8759</v>
      </c>
      <c r="C250" s="181">
        <v>8759</v>
      </c>
      <c r="D250" s="181">
        <f t="shared" si="6"/>
        <v>0</v>
      </c>
    </row>
    <row r="251" spans="1:4" s="54" customFormat="1" ht="17.25" customHeight="1">
      <c r="A251" s="115" t="s">
        <v>460</v>
      </c>
      <c r="B251" s="186">
        <v>13870</v>
      </c>
      <c r="C251" s="181">
        <v>11910</v>
      </c>
      <c r="D251" s="181">
        <f t="shared" si="6"/>
        <v>1960</v>
      </c>
    </row>
    <row r="252" spans="1:4" s="54" customFormat="1" ht="17.25" customHeight="1">
      <c r="A252" s="115" t="s">
        <v>461</v>
      </c>
      <c r="B252" s="186">
        <v>55490</v>
      </c>
      <c r="C252" s="181">
        <v>55490</v>
      </c>
      <c r="D252" s="181">
        <f aca="true" t="shared" si="7" ref="D252:D287">B252-C252</f>
        <v>0</v>
      </c>
    </row>
    <row r="253" spans="1:4" s="54" customFormat="1" ht="17.25" customHeight="1">
      <c r="A253" s="115" t="s">
        <v>462</v>
      </c>
      <c r="B253" s="186">
        <f>SUM(B254:B254)</f>
        <v>2065</v>
      </c>
      <c r="C253" s="186">
        <f>SUM(C254:C254)</f>
        <v>0</v>
      </c>
      <c r="D253" s="186">
        <f>SUM(D254:D254)</f>
        <v>2065</v>
      </c>
    </row>
    <row r="254" spans="1:4" s="54" customFormat="1" ht="17.25" customHeight="1">
      <c r="A254" s="115" t="s">
        <v>463</v>
      </c>
      <c r="B254" s="186">
        <v>2065</v>
      </c>
      <c r="C254" s="181"/>
      <c r="D254" s="181">
        <f t="shared" si="7"/>
        <v>2065</v>
      </c>
    </row>
    <row r="255" spans="1:4" s="54" customFormat="1" ht="17.25" customHeight="1">
      <c r="A255" s="115" t="s">
        <v>464</v>
      </c>
      <c r="B255" s="186">
        <f>SUM(B256:B259)</f>
        <v>34093</v>
      </c>
      <c r="C255" s="186">
        <f>SUM(C256:C259)</f>
        <v>0</v>
      </c>
      <c r="D255" s="186">
        <f>SUM(D256:D259)</f>
        <v>34093</v>
      </c>
    </row>
    <row r="256" spans="1:4" s="54" customFormat="1" ht="17.25" customHeight="1">
      <c r="A256" s="115" t="s">
        <v>465</v>
      </c>
      <c r="B256" s="186">
        <v>900</v>
      </c>
      <c r="C256" s="181"/>
      <c r="D256" s="181">
        <f t="shared" si="7"/>
        <v>900</v>
      </c>
    </row>
    <row r="257" spans="1:4" s="54" customFormat="1" ht="17.25" customHeight="1">
      <c r="A257" s="115" t="s">
        <v>466</v>
      </c>
      <c r="B257" s="186">
        <v>60</v>
      </c>
      <c r="C257" s="181"/>
      <c r="D257" s="181">
        <f t="shared" si="7"/>
        <v>60</v>
      </c>
    </row>
    <row r="258" spans="1:4" s="54" customFormat="1" ht="17.25" customHeight="1">
      <c r="A258" s="115" t="s">
        <v>467</v>
      </c>
      <c r="B258" s="186">
        <v>8476</v>
      </c>
      <c r="C258" s="181"/>
      <c r="D258" s="181">
        <f t="shared" si="7"/>
        <v>8476</v>
      </c>
    </row>
    <row r="259" spans="1:4" s="54" customFormat="1" ht="17.25" customHeight="1">
      <c r="A259" s="115" t="s">
        <v>468</v>
      </c>
      <c r="B259" s="186">
        <v>24657</v>
      </c>
      <c r="C259" s="181"/>
      <c r="D259" s="181">
        <f t="shared" si="7"/>
        <v>24657</v>
      </c>
    </row>
    <row r="260" spans="1:4" s="54" customFormat="1" ht="17.25" customHeight="1">
      <c r="A260" s="115" t="s">
        <v>469</v>
      </c>
      <c r="B260" s="186">
        <f>SUM(B261:B264)</f>
        <v>4789</v>
      </c>
      <c r="C260" s="186">
        <f>SUM(C261:C264)</f>
        <v>980</v>
      </c>
      <c r="D260" s="186">
        <f>SUM(D261:D264)</f>
        <v>3809</v>
      </c>
    </row>
    <row r="261" spans="1:4" s="54" customFormat="1" ht="17.25" customHeight="1">
      <c r="A261" s="115" t="s">
        <v>470</v>
      </c>
      <c r="B261" s="186">
        <v>4</v>
      </c>
      <c r="C261" s="181">
        <v>4</v>
      </c>
      <c r="D261" s="181">
        <f t="shared" si="7"/>
        <v>0</v>
      </c>
    </row>
    <row r="262" spans="1:4" s="54" customFormat="1" ht="17.25" customHeight="1">
      <c r="A262" s="115" t="s">
        <v>471</v>
      </c>
      <c r="B262" s="186">
        <v>625</v>
      </c>
      <c r="C262" s="181"/>
      <c r="D262" s="181">
        <f t="shared" si="7"/>
        <v>625</v>
      </c>
    </row>
    <row r="263" spans="1:4" s="54" customFormat="1" ht="17.25" customHeight="1">
      <c r="A263" s="115" t="s">
        <v>472</v>
      </c>
      <c r="B263" s="186">
        <v>1091</v>
      </c>
      <c r="C263" s="181">
        <v>976</v>
      </c>
      <c r="D263" s="181">
        <f t="shared" si="7"/>
        <v>115</v>
      </c>
    </row>
    <row r="264" spans="1:7" s="33" customFormat="1" ht="17.25" customHeight="1">
      <c r="A264" s="115" t="s">
        <v>473</v>
      </c>
      <c r="B264" s="186">
        <v>3069</v>
      </c>
      <c r="C264" s="181"/>
      <c r="D264" s="181">
        <f t="shared" si="7"/>
        <v>3069</v>
      </c>
      <c r="G264" s="54"/>
    </row>
    <row r="265" spans="1:7" s="33" customFormat="1" ht="17.25" customHeight="1">
      <c r="A265" s="115" t="s">
        <v>474</v>
      </c>
      <c r="B265" s="186">
        <f>SUM(B266:B269)</f>
        <v>47892</v>
      </c>
      <c r="C265" s="186">
        <f>SUM(C266:C269)</f>
        <v>1468</v>
      </c>
      <c r="D265" s="186">
        <f>SUM(D266:D269)</f>
        <v>46424</v>
      </c>
      <c r="G265" s="54"/>
    </row>
    <row r="266" spans="1:4" s="54" customFormat="1" ht="17.25" customHeight="1">
      <c r="A266" s="115" t="s">
        <v>475</v>
      </c>
      <c r="B266" s="186">
        <v>14170</v>
      </c>
      <c r="C266" s="181"/>
      <c r="D266" s="181">
        <f t="shared" si="7"/>
        <v>14170</v>
      </c>
    </row>
    <row r="267" spans="1:4" s="54" customFormat="1" ht="17.25" customHeight="1">
      <c r="A267" s="115" t="s">
        <v>476</v>
      </c>
      <c r="B267" s="186">
        <v>30112</v>
      </c>
      <c r="C267" s="181"/>
      <c r="D267" s="181">
        <f t="shared" si="7"/>
        <v>30112</v>
      </c>
    </row>
    <row r="268" spans="1:7" s="54" customFormat="1" ht="17.25" customHeight="1">
      <c r="A268" s="115" t="s">
        <v>477</v>
      </c>
      <c r="B268" s="186">
        <v>3117</v>
      </c>
      <c r="C268" s="181">
        <v>1468</v>
      </c>
      <c r="D268" s="181">
        <f t="shared" si="7"/>
        <v>1649</v>
      </c>
      <c r="G268" s="33"/>
    </row>
    <row r="269" spans="1:7" s="33" customFormat="1" ht="17.25" customHeight="1">
      <c r="A269" s="115" t="s">
        <v>478</v>
      </c>
      <c r="B269" s="186">
        <v>493</v>
      </c>
      <c r="C269" s="181"/>
      <c r="D269" s="181">
        <f t="shared" si="7"/>
        <v>493</v>
      </c>
      <c r="G269" s="54"/>
    </row>
    <row r="270" spans="1:4" s="54" customFormat="1" ht="17.25" customHeight="1">
      <c r="A270" s="115" t="s">
        <v>479</v>
      </c>
      <c r="B270" s="186">
        <f>SUM(B271:B274)</f>
        <v>18883</v>
      </c>
      <c r="C270" s="186">
        <f>SUM(C271:C274)</f>
        <v>5092</v>
      </c>
      <c r="D270" s="186">
        <f>SUM(D271:D274)</f>
        <v>13791</v>
      </c>
    </row>
    <row r="271" spans="1:4" s="54" customFormat="1" ht="17.25" customHeight="1">
      <c r="A271" s="115" t="s">
        <v>480</v>
      </c>
      <c r="B271" s="186">
        <v>2394</v>
      </c>
      <c r="C271" s="181">
        <v>1438</v>
      </c>
      <c r="D271" s="181">
        <f t="shared" si="7"/>
        <v>956</v>
      </c>
    </row>
    <row r="272" spans="1:7" s="33" customFormat="1" ht="17.25" customHeight="1">
      <c r="A272" s="115" t="s">
        <v>481</v>
      </c>
      <c r="B272" s="186">
        <v>9629</v>
      </c>
      <c r="C272" s="181">
        <v>289</v>
      </c>
      <c r="D272" s="181">
        <f t="shared" si="7"/>
        <v>9340</v>
      </c>
      <c r="G272" s="54"/>
    </row>
    <row r="273" spans="1:4" s="54" customFormat="1" ht="17.25" customHeight="1">
      <c r="A273" s="115" t="s">
        <v>482</v>
      </c>
      <c r="B273" s="186">
        <v>4310</v>
      </c>
      <c r="C273" s="181">
        <v>912</v>
      </c>
      <c r="D273" s="181">
        <f t="shared" si="7"/>
        <v>3398</v>
      </c>
    </row>
    <row r="274" spans="1:7" ht="17.25" customHeight="1">
      <c r="A274" s="115" t="s">
        <v>483</v>
      </c>
      <c r="B274" s="186">
        <v>2550</v>
      </c>
      <c r="C274" s="181">
        <v>2453</v>
      </c>
      <c r="D274" s="181">
        <f t="shared" si="7"/>
        <v>97</v>
      </c>
      <c r="G274" s="54"/>
    </row>
    <row r="275" spans="1:7" ht="17.25" customHeight="1">
      <c r="A275" s="115" t="s">
        <v>484</v>
      </c>
      <c r="B275" s="186">
        <f>SUM(B276:B279)</f>
        <v>14865</v>
      </c>
      <c r="C275" s="186">
        <f>SUM(C276:C279)</f>
        <v>874</v>
      </c>
      <c r="D275" s="186">
        <f>SUM(D276:D279)</f>
        <v>13991</v>
      </c>
      <c r="G275" s="54"/>
    </row>
    <row r="276" spans="1:7" ht="17.25" customHeight="1">
      <c r="A276" s="115" t="s">
        <v>300</v>
      </c>
      <c r="B276" s="186">
        <v>399</v>
      </c>
      <c r="C276" s="181">
        <v>399</v>
      </c>
      <c r="D276" s="181">
        <f t="shared" si="7"/>
        <v>0</v>
      </c>
      <c r="G276" s="54"/>
    </row>
    <row r="277" spans="1:7" ht="17.25" customHeight="1">
      <c r="A277" s="115" t="s">
        <v>485</v>
      </c>
      <c r="B277" s="186">
        <v>365</v>
      </c>
      <c r="C277" s="181">
        <v>172</v>
      </c>
      <c r="D277" s="181">
        <f t="shared" si="7"/>
        <v>193</v>
      </c>
      <c r="G277" s="54"/>
    </row>
    <row r="278" spans="1:7" ht="17.25" customHeight="1">
      <c r="A278" s="115" t="s">
        <v>486</v>
      </c>
      <c r="B278" s="186">
        <v>3460</v>
      </c>
      <c r="C278" s="181"/>
      <c r="D278" s="181">
        <f t="shared" si="7"/>
        <v>3460</v>
      </c>
      <c r="G278" s="54"/>
    </row>
    <row r="279" spans="1:7" ht="17.25" customHeight="1">
      <c r="A279" s="115" t="s">
        <v>487</v>
      </c>
      <c r="B279" s="186">
        <v>10641</v>
      </c>
      <c r="C279" s="181">
        <v>303</v>
      </c>
      <c r="D279" s="181">
        <f t="shared" si="7"/>
        <v>10338</v>
      </c>
      <c r="G279" s="54"/>
    </row>
    <row r="280" spans="1:7" ht="17.25" customHeight="1">
      <c r="A280" s="115" t="s">
        <v>488</v>
      </c>
      <c r="B280" s="186">
        <f>SUM(B281:B282)</f>
        <v>364</v>
      </c>
      <c r="C280" s="186">
        <f>SUM(C281:C282)</f>
        <v>0</v>
      </c>
      <c r="D280" s="186">
        <f>SUM(D281:D282)</f>
        <v>364</v>
      </c>
      <c r="G280" s="54"/>
    </row>
    <row r="281" spans="1:7" ht="17.25" customHeight="1">
      <c r="A281" s="115" t="s">
        <v>489</v>
      </c>
      <c r="B281" s="186">
        <v>164</v>
      </c>
      <c r="C281" s="181"/>
      <c r="D281" s="181">
        <f t="shared" si="7"/>
        <v>164</v>
      </c>
      <c r="G281" s="54"/>
    </row>
    <row r="282" spans="1:7" ht="17.25" customHeight="1">
      <c r="A282" s="115" t="s">
        <v>490</v>
      </c>
      <c r="B282" s="186">
        <v>200</v>
      </c>
      <c r="C282" s="181"/>
      <c r="D282" s="181">
        <f t="shared" si="7"/>
        <v>200</v>
      </c>
      <c r="G282" s="33"/>
    </row>
    <row r="283" spans="1:7" ht="17.25" customHeight="1">
      <c r="A283" s="104" t="s">
        <v>709</v>
      </c>
      <c r="B283" s="186">
        <f>SUM(B284:B285)</f>
        <v>440</v>
      </c>
      <c r="C283" s="186">
        <f>SUM(C284:C285)</f>
        <v>392</v>
      </c>
      <c r="D283" s="186">
        <f>SUM(D284:D285)</f>
        <v>48</v>
      </c>
      <c r="G283" s="33"/>
    </row>
    <row r="284" spans="1:7" ht="17.25" customHeight="1">
      <c r="A284" s="115" t="s">
        <v>300</v>
      </c>
      <c r="B284" s="186">
        <v>390</v>
      </c>
      <c r="C284" s="181">
        <v>390</v>
      </c>
      <c r="D284" s="181">
        <f t="shared" si="7"/>
        <v>0</v>
      </c>
      <c r="G284" s="54"/>
    </row>
    <row r="285" spans="1:7" ht="17.25" customHeight="1">
      <c r="A285" s="115" t="s">
        <v>296</v>
      </c>
      <c r="B285" s="186">
        <v>50</v>
      </c>
      <c r="C285" s="181">
        <v>2</v>
      </c>
      <c r="D285" s="181">
        <f t="shared" si="7"/>
        <v>48</v>
      </c>
      <c r="G285" s="54"/>
    </row>
    <row r="286" spans="1:4" ht="17.25" customHeight="1">
      <c r="A286" s="115" t="s">
        <v>491</v>
      </c>
      <c r="B286" s="186">
        <f>SUM(B287:B287)</f>
        <v>1500</v>
      </c>
      <c r="C286" s="186">
        <f>SUM(C287:C287)</f>
        <v>0</v>
      </c>
      <c r="D286" s="186">
        <f>SUM(D287:D287)</f>
        <v>1500</v>
      </c>
    </row>
    <row r="287" spans="1:4" ht="17.25" customHeight="1">
      <c r="A287" s="115" t="s">
        <v>492</v>
      </c>
      <c r="B287" s="186">
        <v>1500</v>
      </c>
      <c r="C287" s="181"/>
      <c r="D287" s="181">
        <f t="shared" si="7"/>
        <v>1500</v>
      </c>
    </row>
    <row r="288" spans="1:4" ht="17.25" customHeight="1">
      <c r="A288" s="115" t="s">
        <v>493</v>
      </c>
      <c r="B288" s="186">
        <f>SUM(B289:B289)</f>
        <v>2008</v>
      </c>
      <c r="C288" s="186">
        <f>SUM(C289:C289)</f>
        <v>1140</v>
      </c>
      <c r="D288" s="186">
        <f>SUM(D289:D289)</f>
        <v>868</v>
      </c>
    </row>
    <row r="289" spans="1:4" ht="17.25" customHeight="1">
      <c r="A289" s="115" t="s">
        <v>494</v>
      </c>
      <c r="B289" s="186">
        <v>2008</v>
      </c>
      <c r="C289" s="181">
        <v>1140</v>
      </c>
      <c r="D289" s="181">
        <f aca="true" t="shared" si="8" ref="D289:D325">B289-C289</f>
        <v>868</v>
      </c>
    </row>
    <row r="290" spans="1:4" ht="17.25" customHeight="1">
      <c r="A290" s="115" t="s">
        <v>495</v>
      </c>
      <c r="B290" s="186">
        <f>SUM(B291:B291)</f>
        <v>175</v>
      </c>
      <c r="C290" s="186">
        <f>SUM(C291:C291)</f>
        <v>0</v>
      </c>
      <c r="D290" s="186">
        <f>SUM(D291:D291)</f>
        <v>175</v>
      </c>
    </row>
    <row r="291" spans="1:4" ht="17.25" customHeight="1">
      <c r="A291" s="115" t="s">
        <v>496</v>
      </c>
      <c r="B291" s="186">
        <v>175</v>
      </c>
      <c r="C291" s="181"/>
      <c r="D291" s="181">
        <f t="shared" si="8"/>
        <v>175</v>
      </c>
    </row>
    <row r="292" spans="1:4" ht="17.25" customHeight="1">
      <c r="A292" s="115" t="s">
        <v>497</v>
      </c>
      <c r="B292" s="186">
        <f>SUM(B293:B294)</f>
        <v>43500</v>
      </c>
      <c r="C292" s="186">
        <f>SUM(C293:C294)</f>
        <v>0</v>
      </c>
      <c r="D292" s="186">
        <f>SUM(D293:D294)</f>
        <v>43500</v>
      </c>
    </row>
    <row r="293" spans="1:4" ht="17.25" customHeight="1">
      <c r="A293" s="115" t="s">
        <v>498</v>
      </c>
      <c r="B293" s="186">
        <v>43000</v>
      </c>
      <c r="C293" s="181"/>
      <c r="D293" s="181">
        <f t="shared" si="8"/>
        <v>43000</v>
      </c>
    </row>
    <row r="294" spans="1:4" ht="17.25" customHeight="1">
      <c r="A294" s="115" t="s">
        <v>499</v>
      </c>
      <c r="B294" s="186">
        <v>500</v>
      </c>
      <c r="C294" s="181"/>
      <c r="D294" s="181">
        <f t="shared" si="8"/>
        <v>500</v>
      </c>
    </row>
    <row r="295" spans="1:4" ht="17.25" customHeight="1">
      <c r="A295" s="115" t="s">
        <v>47</v>
      </c>
      <c r="B295" s="186">
        <v>7515</v>
      </c>
      <c r="C295" s="181"/>
      <c r="D295" s="181">
        <f t="shared" si="8"/>
        <v>7515</v>
      </c>
    </row>
    <row r="296" spans="1:4" ht="17.25" customHeight="1">
      <c r="A296" s="185" t="s">
        <v>812</v>
      </c>
      <c r="B296" s="186">
        <f>SUM(B297,B300,B309,B312,B320,B322,B324,B330,B334,B339,B342,B344,)</f>
        <v>348494</v>
      </c>
      <c r="C296" s="186">
        <f>SUM(C297,C300,C309,C312,C320,C322,C324,C330,C334,C339,C342,C344,)</f>
        <v>45152</v>
      </c>
      <c r="D296" s="186">
        <f>SUM(D297,D300,D309,D312,D320,D322,D324,D330,D334,D339,D342,D344,)</f>
        <v>303342</v>
      </c>
    </row>
    <row r="297" spans="1:4" ht="17.25" customHeight="1">
      <c r="A297" s="115" t="s">
        <v>500</v>
      </c>
      <c r="B297" s="186">
        <f>SUM(B298:B299)</f>
        <v>2315</v>
      </c>
      <c r="C297" s="186">
        <f>SUM(C298:C299)</f>
        <v>2306</v>
      </c>
      <c r="D297" s="186">
        <f>SUM(D298:D299)</f>
        <v>9</v>
      </c>
    </row>
    <row r="298" spans="1:4" ht="17.25" customHeight="1">
      <c r="A298" s="115" t="s">
        <v>300</v>
      </c>
      <c r="B298" s="186">
        <v>2306</v>
      </c>
      <c r="C298" s="181">
        <v>2306</v>
      </c>
      <c r="D298" s="181">
        <f t="shared" si="8"/>
        <v>0</v>
      </c>
    </row>
    <row r="299" spans="1:4" ht="17.25" customHeight="1">
      <c r="A299" s="115" t="s">
        <v>296</v>
      </c>
      <c r="B299" s="186">
        <v>9</v>
      </c>
      <c r="C299" s="181"/>
      <c r="D299" s="181">
        <f t="shared" si="8"/>
        <v>9</v>
      </c>
    </row>
    <row r="300" spans="1:4" ht="17.25" customHeight="1">
      <c r="A300" s="115" t="s">
        <v>501</v>
      </c>
      <c r="B300" s="186">
        <f>SUM(B301:B308)</f>
        <v>42342</v>
      </c>
      <c r="C300" s="186">
        <f>SUM(C301:C308)</f>
        <v>14839</v>
      </c>
      <c r="D300" s="186">
        <f>SUM(D301:D308)</f>
        <v>27503</v>
      </c>
    </row>
    <row r="301" spans="1:4" ht="17.25" customHeight="1">
      <c r="A301" s="115" t="s">
        <v>502</v>
      </c>
      <c r="B301" s="186">
        <v>25957</v>
      </c>
      <c r="C301" s="181">
        <v>12157</v>
      </c>
      <c r="D301" s="181">
        <f t="shared" si="8"/>
        <v>13800</v>
      </c>
    </row>
    <row r="302" spans="1:4" ht="17.25" customHeight="1">
      <c r="A302" s="115" t="s">
        <v>503</v>
      </c>
      <c r="B302" s="186">
        <v>1069</v>
      </c>
      <c r="C302" s="181">
        <v>1069</v>
      </c>
      <c r="D302" s="181">
        <f t="shared" si="8"/>
        <v>0</v>
      </c>
    </row>
    <row r="303" spans="1:4" ht="17.25" customHeight="1">
      <c r="A303" s="115" t="s">
        <v>504</v>
      </c>
      <c r="B303" s="186">
        <v>263</v>
      </c>
      <c r="C303" s="181">
        <v>263</v>
      </c>
      <c r="D303" s="181">
        <f t="shared" si="8"/>
        <v>0</v>
      </c>
    </row>
    <row r="304" spans="1:4" ht="17.25" customHeight="1">
      <c r="A304" s="115" t="s">
        <v>505</v>
      </c>
      <c r="B304" s="186">
        <v>1500</v>
      </c>
      <c r="C304" s="181"/>
      <c r="D304" s="181">
        <f t="shared" si="8"/>
        <v>1500</v>
      </c>
    </row>
    <row r="305" spans="1:4" ht="17.25" customHeight="1">
      <c r="A305" s="115" t="s">
        <v>506</v>
      </c>
      <c r="B305" s="186">
        <v>5418</v>
      </c>
      <c r="C305" s="181">
        <v>278</v>
      </c>
      <c r="D305" s="181">
        <f t="shared" si="8"/>
        <v>5140</v>
      </c>
    </row>
    <row r="306" spans="1:4" ht="17.25" customHeight="1">
      <c r="A306" s="115" t="s">
        <v>507</v>
      </c>
      <c r="B306" s="186">
        <v>464</v>
      </c>
      <c r="C306" s="181">
        <v>464</v>
      </c>
      <c r="D306" s="181">
        <f t="shared" si="8"/>
        <v>0</v>
      </c>
    </row>
    <row r="307" spans="1:4" ht="17.25" customHeight="1">
      <c r="A307" s="115" t="s">
        <v>508</v>
      </c>
      <c r="B307" s="186">
        <v>4108</v>
      </c>
      <c r="C307" s="181">
        <v>608</v>
      </c>
      <c r="D307" s="181">
        <f t="shared" si="8"/>
        <v>3500</v>
      </c>
    </row>
    <row r="308" spans="1:4" ht="17.25" customHeight="1">
      <c r="A308" s="115" t="s">
        <v>509</v>
      </c>
      <c r="B308" s="186">
        <v>3563</v>
      </c>
      <c r="C308" s="181"/>
      <c r="D308" s="181">
        <f t="shared" si="8"/>
        <v>3563</v>
      </c>
    </row>
    <row r="309" spans="1:4" ht="17.25" customHeight="1">
      <c r="A309" s="115" t="s">
        <v>510</v>
      </c>
      <c r="B309" s="186">
        <f>SUM(B310:B311)</f>
        <v>1677</v>
      </c>
      <c r="C309" s="186">
        <f>SUM(C310:C311)</f>
        <v>0</v>
      </c>
      <c r="D309" s="186">
        <f>SUM(D310:D311)</f>
        <v>1677</v>
      </c>
    </row>
    <row r="310" spans="1:4" ht="17.25" customHeight="1">
      <c r="A310" s="115" t="s">
        <v>511</v>
      </c>
      <c r="B310" s="186">
        <v>344</v>
      </c>
      <c r="C310" s="181"/>
      <c r="D310" s="181">
        <f t="shared" si="8"/>
        <v>344</v>
      </c>
    </row>
    <row r="311" spans="1:4" ht="17.25" customHeight="1">
      <c r="A311" s="115" t="s">
        <v>512</v>
      </c>
      <c r="B311" s="186">
        <v>1333</v>
      </c>
      <c r="C311" s="181"/>
      <c r="D311" s="181">
        <f t="shared" si="8"/>
        <v>1333</v>
      </c>
    </row>
    <row r="312" spans="1:4" ht="17.25" customHeight="1">
      <c r="A312" s="115" t="s">
        <v>513</v>
      </c>
      <c r="B312" s="186">
        <f>SUM(B313:B319)</f>
        <v>29125</v>
      </c>
      <c r="C312" s="186">
        <f>SUM(C313:C319)</f>
        <v>3352</v>
      </c>
      <c r="D312" s="186">
        <f>SUM(D313:D319)</f>
        <v>25773</v>
      </c>
    </row>
    <row r="313" spans="1:4" ht="17.25" customHeight="1">
      <c r="A313" s="115" t="s">
        <v>514</v>
      </c>
      <c r="B313" s="186">
        <v>8240</v>
      </c>
      <c r="C313" s="181">
        <v>2661</v>
      </c>
      <c r="D313" s="181">
        <f t="shared" si="8"/>
        <v>5579</v>
      </c>
    </row>
    <row r="314" spans="1:4" ht="17.25" customHeight="1">
      <c r="A314" s="115" t="s">
        <v>515</v>
      </c>
      <c r="B314" s="186">
        <v>728</v>
      </c>
      <c r="C314" s="181">
        <v>691</v>
      </c>
      <c r="D314" s="181">
        <f t="shared" si="8"/>
        <v>37</v>
      </c>
    </row>
    <row r="315" spans="1:4" ht="17.25" customHeight="1">
      <c r="A315" s="115" t="s">
        <v>516</v>
      </c>
      <c r="B315" s="186">
        <v>10</v>
      </c>
      <c r="C315" s="181"/>
      <c r="D315" s="181">
        <f t="shared" si="8"/>
        <v>10</v>
      </c>
    </row>
    <row r="316" spans="1:4" ht="17.25" customHeight="1">
      <c r="A316" s="115" t="s">
        <v>517</v>
      </c>
      <c r="B316" s="186">
        <v>14375</v>
      </c>
      <c r="C316" s="181"/>
      <c r="D316" s="181">
        <f t="shared" si="8"/>
        <v>14375</v>
      </c>
    </row>
    <row r="317" spans="1:4" ht="17.25" customHeight="1">
      <c r="A317" s="115" t="s">
        <v>518</v>
      </c>
      <c r="B317" s="186">
        <v>4444</v>
      </c>
      <c r="C317" s="181"/>
      <c r="D317" s="181">
        <f t="shared" si="8"/>
        <v>4444</v>
      </c>
    </row>
    <row r="318" spans="1:4" ht="17.25" customHeight="1">
      <c r="A318" s="115" t="s">
        <v>519</v>
      </c>
      <c r="B318" s="186">
        <v>120</v>
      </c>
      <c r="C318" s="181"/>
      <c r="D318" s="181">
        <f t="shared" si="8"/>
        <v>120</v>
      </c>
    </row>
    <row r="319" spans="1:4" ht="17.25" customHeight="1">
      <c r="A319" s="115" t="s">
        <v>520</v>
      </c>
      <c r="B319" s="186">
        <v>1208</v>
      </c>
      <c r="C319" s="181"/>
      <c r="D319" s="181">
        <f t="shared" si="8"/>
        <v>1208</v>
      </c>
    </row>
    <row r="320" spans="1:4" ht="17.25" customHeight="1">
      <c r="A320" s="115" t="s">
        <v>521</v>
      </c>
      <c r="B320" s="186">
        <f>SUM(B321:B321)</f>
        <v>50</v>
      </c>
      <c r="C320" s="186">
        <f>SUM(C321:C321)</f>
        <v>0</v>
      </c>
      <c r="D320" s="186">
        <f>SUM(D321:D321)</f>
        <v>50</v>
      </c>
    </row>
    <row r="321" spans="1:4" ht="17.25" customHeight="1">
      <c r="A321" s="115" t="s">
        <v>522</v>
      </c>
      <c r="B321" s="186">
        <v>50</v>
      </c>
      <c r="C321" s="181"/>
      <c r="D321" s="181">
        <f t="shared" si="8"/>
        <v>50</v>
      </c>
    </row>
    <row r="322" spans="1:4" ht="17.25" customHeight="1">
      <c r="A322" s="115" t="s">
        <v>523</v>
      </c>
      <c r="B322" s="186">
        <f>SUM(B323:B323)</f>
        <v>10814</v>
      </c>
      <c r="C322" s="186">
        <f>SUM(C323:C323)</f>
        <v>508</v>
      </c>
      <c r="D322" s="186">
        <f>SUM(D323:D323)</f>
        <v>10306</v>
      </c>
    </row>
    <row r="323" spans="1:4" ht="17.25" customHeight="1">
      <c r="A323" s="115" t="s">
        <v>524</v>
      </c>
      <c r="B323" s="186">
        <v>10814</v>
      </c>
      <c r="C323" s="181">
        <v>508</v>
      </c>
      <c r="D323" s="181">
        <f t="shared" si="8"/>
        <v>10306</v>
      </c>
    </row>
    <row r="324" spans="1:4" ht="17.25" customHeight="1">
      <c r="A324" s="115" t="s">
        <v>525</v>
      </c>
      <c r="B324" s="186">
        <f>SUM(B325:B329)</f>
        <v>6123</v>
      </c>
      <c r="C324" s="186">
        <f>SUM(C325:C329)</f>
        <v>1079</v>
      </c>
      <c r="D324" s="186">
        <f>SUM(D325:D329)</f>
        <v>5044</v>
      </c>
    </row>
    <row r="325" spans="1:4" ht="17.25" customHeight="1">
      <c r="A325" s="115" t="s">
        <v>300</v>
      </c>
      <c r="B325" s="186">
        <v>1093</v>
      </c>
      <c r="C325" s="181">
        <v>1028</v>
      </c>
      <c r="D325" s="181">
        <f t="shared" si="8"/>
        <v>65</v>
      </c>
    </row>
    <row r="326" spans="1:4" ht="17.25" customHeight="1">
      <c r="A326" s="115" t="s">
        <v>526</v>
      </c>
      <c r="B326" s="186">
        <v>435</v>
      </c>
      <c r="C326" s="181"/>
      <c r="D326" s="181">
        <f aca="true" t="shared" si="9" ref="D326:D361">B326-C326</f>
        <v>435</v>
      </c>
    </row>
    <row r="327" spans="1:4" ht="17.25" customHeight="1">
      <c r="A327" s="115" t="s">
        <v>527</v>
      </c>
      <c r="B327" s="186">
        <v>3334</v>
      </c>
      <c r="C327" s="181"/>
      <c r="D327" s="181">
        <f t="shared" si="9"/>
        <v>3334</v>
      </c>
    </row>
    <row r="328" spans="1:4" ht="17.25" customHeight="1">
      <c r="A328" s="115" t="s">
        <v>298</v>
      </c>
      <c r="B328" s="186">
        <v>51</v>
      </c>
      <c r="C328" s="181">
        <v>51</v>
      </c>
      <c r="D328" s="181">
        <f t="shared" si="9"/>
        <v>0</v>
      </c>
    </row>
    <row r="329" spans="1:4" ht="17.25" customHeight="1">
      <c r="A329" s="115" t="s">
        <v>528</v>
      </c>
      <c r="B329" s="186">
        <v>1210</v>
      </c>
      <c r="C329" s="181"/>
      <c r="D329" s="181">
        <f t="shared" si="9"/>
        <v>1210</v>
      </c>
    </row>
    <row r="330" spans="1:4" ht="17.25" customHeight="1">
      <c r="A330" s="115" t="s">
        <v>529</v>
      </c>
      <c r="B330" s="186">
        <f>SUM(B331:B333)</f>
        <v>29472</v>
      </c>
      <c r="C330" s="186">
        <f>SUM(C331:C333)</f>
        <v>21764</v>
      </c>
      <c r="D330" s="186">
        <f>SUM(D331:D333)</f>
        <v>7708</v>
      </c>
    </row>
    <row r="331" spans="1:4" ht="17.25" customHeight="1">
      <c r="A331" s="115" t="s">
        <v>530</v>
      </c>
      <c r="B331" s="186">
        <v>11949</v>
      </c>
      <c r="C331" s="181">
        <v>11949</v>
      </c>
      <c r="D331" s="181">
        <f t="shared" si="9"/>
        <v>0</v>
      </c>
    </row>
    <row r="332" spans="1:4" ht="17.25" customHeight="1">
      <c r="A332" s="115" t="s">
        <v>531</v>
      </c>
      <c r="B332" s="186">
        <v>9815</v>
      </c>
      <c r="C332" s="181">
        <v>9815</v>
      </c>
      <c r="D332" s="181">
        <f t="shared" si="9"/>
        <v>0</v>
      </c>
    </row>
    <row r="333" spans="1:4" ht="17.25" customHeight="1">
      <c r="A333" s="115" t="s">
        <v>532</v>
      </c>
      <c r="B333" s="186">
        <v>7708</v>
      </c>
      <c r="C333" s="181"/>
      <c r="D333" s="181">
        <f t="shared" si="9"/>
        <v>7708</v>
      </c>
    </row>
    <row r="334" spans="1:4" ht="17.25" customHeight="1">
      <c r="A334" s="115" t="s">
        <v>533</v>
      </c>
      <c r="B334" s="186">
        <f>SUM(B335:B338)</f>
        <v>223091</v>
      </c>
      <c r="C334" s="186">
        <f>SUM(C335:C338)</f>
        <v>0</v>
      </c>
      <c r="D334" s="186">
        <f>SUM(D335:D338)</f>
        <v>223091</v>
      </c>
    </row>
    <row r="335" spans="1:4" ht="17.25" customHeight="1">
      <c r="A335" s="115" t="s">
        <v>534</v>
      </c>
      <c r="B335" s="186">
        <v>158834</v>
      </c>
      <c r="C335" s="181"/>
      <c r="D335" s="181">
        <f t="shared" si="9"/>
        <v>158834</v>
      </c>
    </row>
    <row r="336" spans="1:4" ht="17.25" customHeight="1">
      <c r="A336" s="115" t="s">
        <v>535</v>
      </c>
      <c r="B336" s="186">
        <v>20080</v>
      </c>
      <c r="C336" s="181"/>
      <c r="D336" s="181">
        <f t="shared" si="9"/>
        <v>20080</v>
      </c>
    </row>
    <row r="337" spans="1:4" ht="17.25" customHeight="1">
      <c r="A337" s="115" t="s">
        <v>536</v>
      </c>
      <c r="B337" s="186">
        <v>6714</v>
      </c>
      <c r="C337" s="181"/>
      <c r="D337" s="181">
        <f t="shared" si="9"/>
        <v>6714</v>
      </c>
    </row>
    <row r="338" spans="1:4" ht="17.25" customHeight="1">
      <c r="A338" s="115" t="s">
        <v>537</v>
      </c>
      <c r="B338" s="186">
        <v>37463</v>
      </c>
      <c r="C338" s="181"/>
      <c r="D338" s="181">
        <f t="shared" si="9"/>
        <v>37463</v>
      </c>
    </row>
    <row r="339" spans="1:4" ht="17.25" customHeight="1">
      <c r="A339" s="115" t="s">
        <v>538</v>
      </c>
      <c r="B339" s="186">
        <f>SUM(B340:B341)</f>
        <v>562</v>
      </c>
      <c r="C339" s="186">
        <f>SUM(C340:C341)</f>
        <v>0</v>
      </c>
      <c r="D339" s="186">
        <f>SUM(D340:D341)</f>
        <v>562</v>
      </c>
    </row>
    <row r="340" spans="1:4" ht="17.25" customHeight="1">
      <c r="A340" s="115" t="s">
        <v>539</v>
      </c>
      <c r="B340" s="186">
        <v>16</v>
      </c>
      <c r="C340" s="181"/>
      <c r="D340" s="181">
        <f t="shared" si="9"/>
        <v>16</v>
      </c>
    </row>
    <row r="341" spans="1:4" ht="17.25" customHeight="1">
      <c r="A341" s="115" t="s">
        <v>540</v>
      </c>
      <c r="B341" s="186">
        <v>546</v>
      </c>
      <c r="C341" s="181"/>
      <c r="D341" s="181">
        <f t="shared" si="9"/>
        <v>546</v>
      </c>
    </row>
    <row r="342" spans="1:4" ht="17.25" customHeight="1">
      <c r="A342" s="115" t="s">
        <v>541</v>
      </c>
      <c r="B342" s="186">
        <f>SUM(B343:B343)</f>
        <v>64</v>
      </c>
      <c r="C342" s="186">
        <f>SUM(C343:C343)</f>
        <v>0</v>
      </c>
      <c r="D342" s="186">
        <f>SUM(D343:D343)</f>
        <v>64</v>
      </c>
    </row>
    <row r="343" spans="1:4" ht="17.25" customHeight="1">
      <c r="A343" s="115" t="s">
        <v>542</v>
      </c>
      <c r="B343" s="186">
        <v>64</v>
      </c>
      <c r="C343" s="181"/>
      <c r="D343" s="181">
        <f t="shared" si="9"/>
        <v>64</v>
      </c>
    </row>
    <row r="344" spans="1:4" ht="17.25" customHeight="1">
      <c r="A344" s="115" t="s">
        <v>48</v>
      </c>
      <c r="B344" s="186">
        <v>2859</v>
      </c>
      <c r="C344" s="181">
        <v>1304</v>
      </c>
      <c r="D344" s="181">
        <f t="shared" si="9"/>
        <v>1555</v>
      </c>
    </row>
    <row r="345" spans="1:4" ht="17.25" customHeight="1">
      <c r="A345" s="185" t="s">
        <v>813</v>
      </c>
      <c r="B345" s="186">
        <f>SUM(B346,B352,B354,B358,B362,B363,B366,B367,)</f>
        <v>583346</v>
      </c>
      <c r="C345" s="186">
        <f>SUM(C346,C352,C354,C358,C362,C363,C366,C367,)</f>
        <v>6013</v>
      </c>
      <c r="D345" s="186">
        <f>SUM(D346,D352,D354,D358,D362,D363,D366,D367,)</f>
        <v>577333</v>
      </c>
    </row>
    <row r="346" spans="1:4" ht="17.25" customHeight="1">
      <c r="A346" s="115" t="s">
        <v>543</v>
      </c>
      <c r="B346" s="186">
        <f>SUM(B347:B351)</f>
        <v>6816</v>
      </c>
      <c r="C346" s="186">
        <f>SUM(C347:C351)</f>
        <v>6013</v>
      </c>
      <c r="D346" s="186">
        <f>SUM(D347:D351)</f>
        <v>803</v>
      </c>
    </row>
    <row r="347" spans="1:4" ht="17.25" customHeight="1">
      <c r="A347" s="115" t="s">
        <v>300</v>
      </c>
      <c r="B347" s="186">
        <v>6013</v>
      </c>
      <c r="C347" s="181">
        <v>6013</v>
      </c>
      <c r="D347" s="181">
        <f t="shared" si="9"/>
        <v>0</v>
      </c>
    </row>
    <row r="348" spans="1:4" ht="17.25" customHeight="1">
      <c r="A348" s="115" t="s">
        <v>296</v>
      </c>
      <c r="B348" s="186">
        <v>111</v>
      </c>
      <c r="C348" s="181"/>
      <c r="D348" s="181">
        <f t="shared" si="9"/>
        <v>111</v>
      </c>
    </row>
    <row r="349" spans="1:4" ht="17.25" customHeight="1">
      <c r="A349" s="115" t="s">
        <v>297</v>
      </c>
      <c r="B349" s="186">
        <v>500</v>
      </c>
      <c r="C349" s="181"/>
      <c r="D349" s="181">
        <f t="shared" si="9"/>
        <v>500</v>
      </c>
    </row>
    <row r="350" spans="1:4" ht="17.25" customHeight="1">
      <c r="A350" s="115" t="s">
        <v>544</v>
      </c>
      <c r="B350" s="186">
        <v>35</v>
      </c>
      <c r="C350" s="181"/>
      <c r="D350" s="181">
        <f t="shared" si="9"/>
        <v>35</v>
      </c>
    </row>
    <row r="351" spans="1:4" ht="17.25" customHeight="1">
      <c r="A351" s="115" t="s">
        <v>545</v>
      </c>
      <c r="B351" s="186">
        <v>157</v>
      </c>
      <c r="C351" s="181"/>
      <c r="D351" s="181">
        <f t="shared" si="9"/>
        <v>157</v>
      </c>
    </row>
    <row r="352" spans="1:4" ht="17.25" customHeight="1">
      <c r="A352" s="115" t="s">
        <v>546</v>
      </c>
      <c r="B352" s="186">
        <f>SUM(B353:B353)</f>
        <v>85</v>
      </c>
      <c r="C352" s="186">
        <f>SUM(C353:C353)</f>
        <v>0</v>
      </c>
      <c r="D352" s="186">
        <f>SUM(D353:D353)</f>
        <v>85</v>
      </c>
    </row>
    <row r="353" spans="1:4" ht="17.25" customHeight="1">
      <c r="A353" s="115" t="s">
        <v>547</v>
      </c>
      <c r="B353" s="186">
        <v>85</v>
      </c>
      <c r="C353" s="181"/>
      <c r="D353" s="181">
        <f t="shared" si="9"/>
        <v>85</v>
      </c>
    </row>
    <row r="354" spans="1:4" ht="17.25" customHeight="1">
      <c r="A354" s="115" t="s">
        <v>548</v>
      </c>
      <c r="B354" s="186">
        <f>SUM(B355:B357)</f>
        <v>34114</v>
      </c>
      <c r="C354" s="186">
        <f>SUM(C355:C357)</f>
        <v>0</v>
      </c>
      <c r="D354" s="186">
        <f>SUM(D355:D357)</f>
        <v>34114</v>
      </c>
    </row>
    <row r="355" spans="1:4" ht="17.25" customHeight="1">
      <c r="A355" s="115" t="s">
        <v>549</v>
      </c>
      <c r="B355" s="186">
        <v>30292</v>
      </c>
      <c r="C355" s="181"/>
      <c r="D355" s="181">
        <f t="shared" si="9"/>
        <v>30292</v>
      </c>
    </row>
    <row r="356" spans="1:4" ht="17.25" customHeight="1">
      <c r="A356" s="115" t="s">
        <v>550</v>
      </c>
      <c r="B356" s="186">
        <v>16</v>
      </c>
      <c r="C356" s="181"/>
      <c r="D356" s="181">
        <f t="shared" si="9"/>
        <v>16</v>
      </c>
    </row>
    <row r="357" spans="1:4" ht="17.25" customHeight="1">
      <c r="A357" s="115" t="s">
        <v>551</v>
      </c>
      <c r="B357" s="186">
        <v>3806</v>
      </c>
      <c r="C357" s="181"/>
      <c r="D357" s="181">
        <f t="shared" si="9"/>
        <v>3806</v>
      </c>
    </row>
    <row r="358" spans="1:4" ht="17.25" customHeight="1">
      <c r="A358" s="115" t="s">
        <v>552</v>
      </c>
      <c r="B358" s="186">
        <f>SUM(B359:B361)</f>
        <v>501036</v>
      </c>
      <c r="C358" s="186">
        <f>SUM(C359:C361)</f>
        <v>0</v>
      </c>
      <c r="D358" s="186">
        <f>SUM(D359:D361)</f>
        <v>501036</v>
      </c>
    </row>
    <row r="359" spans="1:4" ht="17.25" customHeight="1">
      <c r="A359" s="115" t="s">
        <v>553</v>
      </c>
      <c r="B359" s="186">
        <v>443</v>
      </c>
      <c r="C359" s="181"/>
      <c r="D359" s="181">
        <f t="shared" si="9"/>
        <v>443</v>
      </c>
    </row>
    <row r="360" spans="1:4" ht="17.25" customHeight="1">
      <c r="A360" s="115" t="s">
        <v>554</v>
      </c>
      <c r="B360" s="186">
        <v>593</v>
      </c>
      <c r="C360" s="181"/>
      <c r="D360" s="181">
        <f t="shared" si="9"/>
        <v>593</v>
      </c>
    </row>
    <row r="361" spans="1:4" ht="17.25" customHeight="1">
      <c r="A361" s="115" t="s">
        <v>555</v>
      </c>
      <c r="B361" s="186">
        <v>500000</v>
      </c>
      <c r="C361" s="181"/>
      <c r="D361" s="181">
        <f t="shared" si="9"/>
        <v>500000</v>
      </c>
    </row>
    <row r="362" spans="1:4" ht="17.25" customHeight="1">
      <c r="A362" s="115" t="s">
        <v>292</v>
      </c>
      <c r="B362" s="186">
        <v>19109</v>
      </c>
      <c r="C362" s="181"/>
      <c r="D362" s="181">
        <f aca="true" t="shared" si="10" ref="D362:D389">B362-C362</f>
        <v>19109</v>
      </c>
    </row>
    <row r="363" spans="1:4" ht="17.25" customHeight="1">
      <c r="A363" s="115" t="s">
        <v>556</v>
      </c>
      <c r="B363" s="186">
        <f>SUM(B364:B365)</f>
        <v>882</v>
      </c>
      <c r="C363" s="186">
        <f>SUM(C364:C365)</f>
        <v>0</v>
      </c>
      <c r="D363" s="186">
        <f>SUM(D364:D365)</f>
        <v>882</v>
      </c>
    </row>
    <row r="364" spans="1:4" ht="17.25" customHeight="1">
      <c r="A364" s="115" t="s">
        <v>557</v>
      </c>
      <c r="B364" s="186">
        <v>785</v>
      </c>
      <c r="C364" s="181"/>
      <c r="D364" s="181">
        <f t="shared" si="10"/>
        <v>785</v>
      </c>
    </row>
    <row r="365" spans="1:4" ht="17.25" customHeight="1">
      <c r="A365" s="115" t="s">
        <v>558</v>
      </c>
      <c r="B365" s="186">
        <v>97</v>
      </c>
      <c r="C365" s="181"/>
      <c r="D365" s="181">
        <f t="shared" si="10"/>
        <v>97</v>
      </c>
    </row>
    <row r="366" spans="1:4" ht="17.25" customHeight="1">
      <c r="A366" s="115" t="s">
        <v>559</v>
      </c>
      <c r="B366" s="186">
        <v>874</v>
      </c>
      <c r="C366" s="181"/>
      <c r="D366" s="181">
        <f t="shared" si="10"/>
        <v>874</v>
      </c>
    </row>
    <row r="367" spans="1:4" ht="17.25" customHeight="1">
      <c r="A367" s="115" t="s">
        <v>293</v>
      </c>
      <c r="B367" s="186">
        <v>20430</v>
      </c>
      <c r="C367" s="181"/>
      <c r="D367" s="181">
        <f t="shared" si="10"/>
        <v>20430</v>
      </c>
    </row>
    <row r="368" spans="1:4" ht="17.25" customHeight="1">
      <c r="A368" s="185" t="s">
        <v>814</v>
      </c>
      <c r="B368" s="186">
        <f>SUM(B369,B377,B378,B380,B381,B382,)</f>
        <v>1972378</v>
      </c>
      <c r="C368" s="186">
        <f>SUM(C369,C377,C378,C380,C381,C382,)</f>
        <v>46452</v>
      </c>
      <c r="D368" s="186">
        <f>SUM(D369,D377,D378,D380,D381,D382,)</f>
        <v>1925926</v>
      </c>
    </row>
    <row r="369" spans="1:4" ht="17.25" customHeight="1">
      <c r="A369" s="115" t="s">
        <v>560</v>
      </c>
      <c r="B369" s="186">
        <f>SUM(B370:B376)</f>
        <v>85681</v>
      </c>
      <c r="C369" s="186">
        <f>SUM(C370:C376)</f>
        <v>22117</v>
      </c>
      <c r="D369" s="186">
        <f>SUM(D370:D376)</f>
        <v>63564</v>
      </c>
    </row>
    <row r="370" spans="1:4" ht="17.25" customHeight="1">
      <c r="A370" s="115" t="s">
        <v>561</v>
      </c>
      <c r="B370" s="186">
        <v>9469</v>
      </c>
      <c r="C370" s="181">
        <v>9069</v>
      </c>
      <c r="D370" s="181">
        <f t="shared" si="10"/>
        <v>400</v>
      </c>
    </row>
    <row r="371" spans="1:4" ht="17.25" customHeight="1">
      <c r="A371" s="115" t="s">
        <v>562</v>
      </c>
      <c r="B371" s="186">
        <v>51264</v>
      </c>
      <c r="C371" s="181">
        <v>1466</v>
      </c>
      <c r="D371" s="181">
        <f t="shared" si="10"/>
        <v>49798</v>
      </c>
    </row>
    <row r="372" spans="1:4" ht="17.25" customHeight="1">
      <c r="A372" s="115" t="s">
        <v>564</v>
      </c>
      <c r="B372" s="186">
        <v>10037</v>
      </c>
      <c r="C372" s="181">
        <v>4477</v>
      </c>
      <c r="D372" s="181">
        <f t="shared" si="10"/>
        <v>5560</v>
      </c>
    </row>
    <row r="373" spans="1:4" ht="17.25" customHeight="1">
      <c r="A373" s="115" t="s">
        <v>565</v>
      </c>
      <c r="B373" s="186">
        <v>31</v>
      </c>
      <c r="C373" s="181">
        <v>31</v>
      </c>
      <c r="D373" s="181">
        <f t="shared" si="10"/>
        <v>0</v>
      </c>
    </row>
    <row r="374" spans="1:4" ht="17.25" customHeight="1">
      <c r="A374" s="115" t="s">
        <v>566</v>
      </c>
      <c r="B374" s="186">
        <v>3461</v>
      </c>
      <c r="C374" s="181">
        <v>3326</v>
      </c>
      <c r="D374" s="181">
        <f t="shared" si="10"/>
        <v>135</v>
      </c>
    </row>
    <row r="375" spans="1:4" ht="17.25" customHeight="1">
      <c r="A375" s="115" t="s">
        <v>567</v>
      </c>
      <c r="B375" s="186">
        <v>6128</v>
      </c>
      <c r="C375" s="181">
        <v>1087</v>
      </c>
      <c r="D375" s="181">
        <f t="shared" si="10"/>
        <v>5041</v>
      </c>
    </row>
    <row r="376" spans="1:4" ht="17.25" customHeight="1">
      <c r="A376" s="115" t="s">
        <v>568</v>
      </c>
      <c r="B376" s="186">
        <v>5291</v>
      </c>
      <c r="C376" s="181">
        <v>2661</v>
      </c>
      <c r="D376" s="181">
        <f t="shared" si="10"/>
        <v>2630</v>
      </c>
    </row>
    <row r="377" spans="1:4" ht="17.25" customHeight="1">
      <c r="A377" s="115" t="s">
        <v>569</v>
      </c>
      <c r="B377" s="186">
        <v>9831</v>
      </c>
      <c r="C377" s="181">
        <v>1399</v>
      </c>
      <c r="D377" s="181">
        <f t="shared" si="10"/>
        <v>8432</v>
      </c>
    </row>
    <row r="378" spans="1:4" ht="17.25" customHeight="1">
      <c r="A378" s="115" t="s">
        <v>570</v>
      </c>
      <c r="B378" s="186">
        <f>SUM(B379:B379)</f>
        <v>1795462</v>
      </c>
      <c r="C378" s="186">
        <f>SUM(C379:C379)</f>
        <v>10383</v>
      </c>
      <c r="D378" s="186">
        <f>SUM(D379:D379)</f>
        <v>1785079</v>
      </c>
    </row>
    <row r="379" spans="1:4" ht="17.25" customHeight="1">
      <c r="A379" s="115" t="s">
        <v>571</v>
      </c>
      <c r="B379" s="186">
        <v>1795462</v>
      </c>
      <c r="C379" s="181">
        <v>10383</v>
      </c>
      <c r="D379" s="181">
        <f t="shared" si="10"/>
        <v>1785079</v>
      </c>
    </row>
    <row r="380" spans="1:4" ht="17.25" customHeight="1">
      <c r="A380" s="115" t="s">
        <v>572</v>
      </c>
      <c r="B380" s="186">
        <v>51447</v>
      </c>
      <c r="C380" s="181">
        <v>12553</v>
      </c>
      <c r="D380" s="181">
        <f t="shared" si="10"/>
        <v>38894</v>
      </c>
    </row>
    <row r="381" spans="1:4" ht="17.25" customHeight="1">
      <c r="A381" s="115" t="s">
        <v>573</v>
      </c>
      <c r="B381" s="186">
        <v>37</v>
      </c>
      <c r="C381" s="181"/>
      <c r="D381" s="181">
        <f t="shared" si="10"/>
        <v>37</v>
      </c>
    </row>
    <row r="382" spans="1:4" ht="17.25" customHeight="1">
      <c r="A382" s="115" t="s">
        <v>574</v>
      </c>
      <c r="B382" s="186">
        <v>29920</v>
      </c>
      <c r="C382" s="181"/>
      <c r="D382" s="181">
        <f t="shared" si="10"/>
        <v>29920</v>
      </c>
    </row>
    <row r="383" spans="1:4" ht="17.25" customHeight="1">
      <c r="A383" s="185" t="s">
        <v>815</v>
      </c>
      <c r="B383" s="186">
        <f>SUM(B384,B399,B415,B428,B434,B440,B443,B445)</f>
        <v>186015</v>
      </c>
      <c r="C383" s="186">
        <f>SUM(C384,C399,C415,C428,C434,C440,C443,C445)</f>
        <v>17430</v>
      </c>
      <c r="D383" s="186">
        <f>SUM(D384,D399,D415,D428,D434,D440,D443,D445)</f>
        <v>168585</v>
      </c>
    </row>
    <row r="384" spans="1:4" ht="17.25" customHeight="1">
      <c r="A384" s="115" t="s">
        <v>575</v>
      </c>
      <c r="B384" s="186">
        <f>SUM(B385:B398)</f>
        <v>47241</v>
      </c>
      <c r="C384" s="186">
        <f>SUM(C385:C398)</f>
        <v>9186</v>
      </c>
      <c r="D384" s="186">
        <f>SUM(D385:D398)</f>
        <v>38055</v>
      </c>
    </row>
    <row r="385" spans="1:4" ht="17.25" customHeight="1">
      <c r="A385" s="115" t="s">
        <v>561</v>
      </c>
      <c r="B385" s="186">
        <v>2771</v>
      </c>
      <c r="C385" s="181">
        <v>2771</v>
      </c>
      <c r="D385" s="181">
        <f t="shared" si="10"/>
        <v>0</v>
      </c>
    </row>
    <row r="386" spans="1:4" ht="17.25" customHeight="1">
      <c r="A386" s="115" t="s">
        <v>576</v>
      </c>
      <c r="B386" s="186">
        <v>7007</v>
      </c>
      <c r="C386" s="181">
        <v>5554</v>
      </c>
      <c r="D386" s="181">
        <f t="shared" si="10"/>
        <v>1453</v>
      </c>
    </row>
    <row r="387" spans="1:4" ht="17.25" customHeight="1">
      <c r="A387" s="115" t="s">
        <v>577</v>
      </c>
      <c r="B387" s="186">
        <v>65</v>
      </c>
      <c r="C387" s="181"/>
      <c r="D387" s="181">
        <f t="shared" si="10"/>
        <v>65</v>
      </c>
    </row>
    <row r="388" spans="1:4" ht="17.25" customHeight="1">
      <c r="A388" s="115" t="s">
        <v>578</v>
      </c>
      <c r="B388" s="186">
        <v>2636</v>
      </c>
      <c r="C388" s="181"/>
      <c r="D388" s="181">
        <f t="shared" si="10"/>
        <v>2636</v>
      </c>
    </row>
    <row r="389" spans="1:4" ht="17.25" customHeight="1">
      <c r="A389" s="115" t="s">
        <v>579</v>
      </c>
      <c r="B389" s="186">
        <v>512</v>
      </c>
      <c r="C389" s="181"/>
      <c r="D389" s="181">
        <f t="shared" si="10"/>
        <v>512</v>
      </c>
    </row>
    <row r="390" spans="1:4" ht="17.25" customHeight="1">
      <c r="A390" s="115" t="s">
        <v>580</v>
      </c>
      <c r="B390" s="186">
        <v>3334</v>
      </c>
      <c r="C390" s="181">
        <v>606</v>
      </c>
      <c r="D390" s="181">
        <f aca="true" t="shared" si="11" ref="D390:D425">B390-C390</f>
        <v>2728</v>
      </c>
    </row>
    <row r="391" spans="1:4" ht="17.25" customHeight="1">
      <c r="A391" s="115" t="s">
        <v>581</v>
      </c>
      <c r="B391" s="186">
        <v>460</v>
      </c>
      <c r="C391" s="181">
        <v>205</v>
      </c>
      <c r="D391" s="181">
        <f t="shared" si="11"/>
        <v>255</v>
      </c>
    </row>
    <row r="392" spans="1:4" ht="17.25" customHeight="1">
      <c r="A392" s="115" t="s">
        <v>582</v>
      </c>
      <c r="B392" s="186">
        <v>97</v>
      </c>
      <c r="C392" s="181">
        <v>50</v>
      </c>
      <c r="D392" s="181">
        <f t="shared" si="11"/>
        <v>47</v>
      </c>
    </row>
    <row r="393" spans="1:4" ht="17.25" customHeight="1">
      <c r="A393" s="115" t="s">
        <v>583</v>
      </c>
      <c r="B393" s="186">
        <v>10</v>
      </c>
      <c r="C393" s="181"/>
      <c r="D393" s="181">
        <f t="shared" si="11"/>
        <v>10</v>
      </c>
    </row>
    <row r="394" spans="1:4" ht="17.25" customHeight="1">
      <c r="A394" s="115" t="s">
        <v>584</v>
      </c>
      <c r="B394" s="186">
        <v>2357</v>
      </c>
      <c r="C394" s="181"/>
      <c r="D394" s="181">
        <f t="shared" si="11"/>
        <v>2357</v>
      </c>
    </row>
    <row r="395" spans="1:4" ht="17.25" customHeight="1">
      <c r="A395" s="115" t="s">
        <v>585</v>
      </c>
      <c r="B395" s="186">
        <v>7472</v>
      </c>
      <c r="C395" s="181"/>
      <c r="D395" s="181">
        <f t="shared" si="11"/>
        <v>7472</v>
      </c>
    </row>
    <row r="396" spans="1:4" ht="17.25" customHeight="1">
      <c r="A396" s="115" t="s">
        <v>586</v>
      </c>
      <c r="B396" s="186">
        <v>1300</v>
      </c>
      <c r="C396" s="181"/>
      <c r="D396" s="181">
        <f t="shared" si="11"/>
        <v>1300</v>
      </c>
    </row>
    <row r="397" spans="1:4" ht="17.25" customHeight="1">
      <c r="A397" s="115" t="s">
        <v>587</v>
      </c>
      <c r="B397" s="186">
        <v>6782</v>
      </c>
      <c r="C397" s="181"/>
      <c r="D397" s="181">
        <f t="shared" si="11"/>
        <v>6782</v>
      </c>
    </row>
    <row r="398" spans="1:4" ht="17.25" customHeight="1">
      <c r="A398" s="115" t="s">
        <v>588</v>
      </c>
      <c r="B398" s="186">
        <v>12438</v>
      </c>
      <c r="C398" s="181"/>
      <c r="D398" s="181">
        <f t="shared" si="11"/>
        <v>12438</v>
      </c>
    </row>
    <row r="399" spans="1:4" ht="17.25" customHeight="1">
      <c r="A399" s="115" t="s">
        <v>589</v>
      </c>
      <c r="B399" s="186">
        <f>SUM(B400:B414)</f>
        <v>47091</v>
      </c>
      <c r="C399" s="186">
        <f>SUM(C400:C414)</f>
        <v>2740</v>
      </c>
      <c r="D399" s="186">
        <f>SUM(D400:D414)</f>
        <v>44351</v>
      </c>
    </row>
    <row r="400" spans="1:4" ht="17.25" customHeight="1">
      <c r="A400" s="115" t="s">
        <v>561</v>
      </c>
      <c r="B400" s="186">
        <v>1337</v>
      </c>
      <c r="C400" s="181">
        <v>1337</v>
      </c>
      <c r="D400" s="181">
        <f t="shared" si="11"/>
        <v>0</v>
      </c>
    </row>
    <row r="401" spans="1:4" ht="17.25" customHeight="1">
      <c r="A401" s="115" t="s">
        <v>590</v>
      </c>
      <c r="B401" s="186">
        <v>2843</v>
      </c>
      <c r="C401" s="181">
        <v>1403</v>
      </c>
      <c r="D401" s="181">
        <f t="shared" si="11"/>
        <v>1440</v>
      </c>
    </row>
    <row r="402" spans="1:4" ht="17.25" customHeight="1">
      <c r="A402" s="115" t="s">
        <v>591</v>
      </c>
      <c r="B402" s="186">
        <v>7637</v>
      </c>
      <c r="C402" s="181"/>
      <c r="D402" s="181">
        <f t="shared" si="11"/>
        <v>7637</v>
      </c>
    </row>
    <row r="403" spans="1:4" ht="17.25" customHeight="1">
      <c r="A403" s="115" t="s">
        <v>592</v>
      </c>
      <c r="B403" s="186">
        <v>64</v>
      </c>
      <c r="C403" s="181"/>
      <c r="D403" s="181">
        <f t="shared" si="11"/>
        <v>64</v>
      </c>
    </row>
    <row r="404" spans="1:4" ht="17.25" customHeight="1">
      <c r="A404" s="115" t="s">
        <v>593</v>
      </c>
      <c r="B404" s="186">
        <v>27614</v>
      </c>
      <c r="C404" s="181"/>
      <c r="D404" s="181">
        <f t="shared" si="11"/>
        <v>27614</v>
      </c>
    </row>
    <row r="405" spans="1:4" ht="17.25" customHeight="1">
      <c r="A405" s="115" t="s">
        <v>594</v>
      </c>
      <c r="B405" s="186">
        <v>45</v>
      </c>
      <c r="C405" s="181"/>
      <c r="D405" s="181">
        <f t="shared" si="11"/>
        <v>45</v>
      </c>
    </row>
    <row r="406" spans="1:4" ht="17.25" customHeight="1">
      <c r="A406" s="115" t="s">
        <v>595</v>
      </c>
      <c r="B406" s="186">
        <v>56</v>
      </c>
      <c r="C406" s="181"/>
      <c r="D406" s="181">
        <f t="shared" si="11"/>
        <v>56</v>
      </c>
    </row>
    <row r="407" spans="1:4" ht="17.25" customHeight="1">
      <c r="A407" s="115" t="s">
        <v>596</v>
      </c>
      <c r="B407" s="186">
        <v>508</v>
      </c>
      <c r="C407" s="181"/>
      <c r="D407" s="181">
        <f t="shared" si="11"/>
        <v>508</v>
      </c>
    </row>
    <row r="408" spans="1:4" ht="17.25" customHeight="1">
      <c r="A408" s="115" t="s">
        <v>597</v>
      </c>
      <c r="B408" s="186">
        <v>290</v>
      </c>
      <c r="C408" s="181"/>
      <c r="D408" s="181">
        <f t="shared" si="11"/>
        <v>290</v>
      </c>
    </row>
    <row r="409" spans="1:4" ht="17.25" customHeight="1">
      <c r="A409" s="115" t="s">
        <v>598</v>
      </c>
      <c r="B409" s="186">
        <v>30</v>
      </c>
      <c r="C409" s="181"/>
      <c r="D409" s="181">
        <f t="shared" si="11"/>
        <v>30</v>
      </c>
    </row>
    <row r="410" spans="1:4" ht="17.25" customHeight="1">
      <c r="A410" s="115" t="s">
        <v>599</v>
      </c>
      <c r="B410" s="186">
        <v>2000</v>
      </c>
      <c r="C410" s="181"/>
      <c r="D410" s="181">
        <f t="shared" si="11"/>
        <v>2000</v>
      </c>
    </row>
    <row r="411" spans="1:4" ht="17.25" customHeight="1">
      <c r="A411" s="115" t="s">
        <v>600</v>
      </c>
      <c r="B411" s="186">
        <v>165</v>
      </c>
      <c r="C411" s="181"/>
      <c r="D411" s="181">
        <f t="shared" si="11"/>
        <v>165</v>
      </c>
    </row>
    <row r="412" spans="1:4" ht="17.25" customHeight="1">
      <c r="A412" s="115" t="s">
        <v>601</v>
      </c>
      <c r="B412" s="186">
        <v>36</v>
      </c>
      <c r="C412" s="181"/>
      <c r="D412" s="181">
        <f t="shared" si="11"/>
        <v>36</v>
      </c>
    </row>
    <row r="413" spans="1:4" ht="17.25" customHeight="1">
      <c r="A413" s="115" t="s">
        <v>602</v>
      </c>
      <c r="B413" s="186">
        <v>2466</v>
      </c>
      <c r="C413" s="181"/>
      <c r="D413" s="181">
        <f t="shared" si="11"/>
        <v>2466</v>
      </c>
    </row>
    <row r="414" spans="1:4" ht="17.25" customHeight="1">
      <c r="A414" s="115" t="s">
        <v>603</v>
      </c>
      <c r="B414" s="186">
        <v>2000</v>
      </c>
      <c r="C414" s="181"/>
      <c r="D414" s="181">
        <f t="shared" si="11"/>
        <v>2000</v>
      </c>
    </row>
    <row r="415" spans="1:4" ht="17.25" customHeight="1">
      <c r="A415" s="115" t="s">
        <v>604</v>
      </c>
      <c r="B415" s="186">
        <f>SUM(B416:B427)</f>
        <v>32080</v>
      </c>
      <c r="C415" s="186">
        <f>SUM(C416:C427)</f>
        <v>4340</v>
      </c>
      <c r="D415" s="186">
        <f>SUM(D416:D427)</f>
        <v>27740</v>
      </c>
    </row>
    <row r="416" spans="1:4" ht="17.25" customHeight="1">
      <c r="A416" s="115" t="s">
        <v>561</v>
      </c>
      <c r="B416" s="186">
        <v>2496</v>
      </c>
      <c r="C416" s="181">
        <v>2495</v>
      </c>
      <c r="D416" s="181">
        <f t="shared" si="11"/>
        <v>1</v>
      </c>
    </row>
    <row r="417" spans="1:4" ht="17.25" customHeight="1">
      <c r="A417" s="115" t="s">
        <v>605</v>
      </c>
      <c r="B417" s="186">
        <v>134</v>
      </c>
      <c r="C417" s="181">
        <v>134</v>
      </c>
      <c r="D417" s="181">
        <f t="shared" si="11"/>
        <v>0</v>
      </c>
    </row>
    <row r="418" spans="1:4" ht="17.25" customHeight="1">
      <c r="A418" s="115" t="s">
        <v>606</v>
      </c>
      <c r="B418" s="186">
        <v>567</v>
      </c>
      <c r="C418" s="181"/>
      <c r="D418" s="181">
        <f t="shared" si="11"/>
        <v>567</v>
      </c>
    </row>
    <row r="419" spans="1:4" ht="17.25" customHeight="1">
      <c r="A419" s="115" t="s">
        <v>607</v>
      </c>
      <c r="B419" s="186">
        <v>9100</v>
      </c>
      <c r="C419" s="181">
        <v>1711</v>
      </c>
      <c r="D419" s="181">
        <f t="shared" si="11"/>
        <v>7389</v>
      </c>
    </row>
    <row r="420" spans="1:4" ht="17.25" customHeight="1">
      <c r="A420" s="115" t="s">
        <v>608</v>
      </c>
      <c r="B420" s="186">
        <v>200</v>
      </c>
      <c r="C420" s="181"/>
      <c r="D420" s="181">
        <f t="shared" si="11"/>
        <v>200</v>
      </c>
    </row>
    <row r="421" spans="1:4" ht="17.25" customHeight="1">
      <c r="A421" s="115" t="s">
        <v>609</v>
      </c>
      <c r="B421" s="186">
        <v>610</v>
      </c>
      <c r="C421" s="181"/>
      <c r="D421" s="181">
        <f t="shared" si="11"/>
        <v>610</v>
      </c>
    </row>
    <row r="422" spans="1:4" ht="17.25" customHeight="1">
      <c r="A422" s="115" t="s">
        <v>610</v>
      </c>
      <c r="B422" s="186">
        <v>698</v>
      </c>
      <c r="C422" s="181"/>
      <c r="D422" s="181">
        <f t="shared" si="11"/>
        <v>698</v>
      </c>
    </row>
    <row r="423" spans="1:4" ht="17.25" customHeight="1">
      <c r="A423" s="115" t="s">
        <v>611</v>
      </c>
      <c r="B423" s="186">
        <v>772</v>
      </c>
      <c r="C423" s="181"/>
      <c r="D423" s="181">
        <f t="shared" si="11"/>
        <v>772</v>
      </c>
    </row>
    <row r="424" spans="1:4" ht="17.25" customHeight="1">
      <c r="A424" s="115" t="s">
        <v>612</v>
      </c>
      <c r="B424" s="186">
        <v>275</v>
      </c>
      <c r="C424" s="181"/>
      <c r="D424" s="181">
        <f t="shared" si="11"/>
        <v>275</v>
      </c>
    </row>
    <row r="425" spans="1:4" ht="17.25" customHeight="1">
      <c r="A425" s="115" t="s">
        <v>613</v>
      </c>
      <c r="B425" s="186">
        <v>2554</v>
      </c>
      <c r="C425" s="181"/>
      <c r="D425" s="181">
        <f t="shared" si="11"/>
        <v>2554</v>
      </c>
    </row>
    <row r="426" spans="1:4" ht="17.25" customHeight="1">
      <c r="A426" s="115" t="s">
        <v>614</v>
      </c>
      <c r="B426" s="186">
        <v>5155</v>
      </c>
      <c r="C426" s="181"/>
      <c r="D426" s="181">
        <f aca="true" t="shared" si="12" ref="D426:D455">B426-C426</f>
        <v>5155</v>
      </c>
    </row>
    <row r="427" spans="1:4" ht="17.25" customHeight="1">
      <c r="A427" s="115" t="s">
        <v>615</v>
      </c>
      <c r="B427" s="186">
        <v>9519</v>
      </c>
      <c r="C427" s="181"/>
      <c r="D427" s="181">
        <f t="shared" si="12"/>
        <v>9519</v>
      </c>
    </row>
    <row r="428" spans="1:4" ht="17.25" customHeight="1">
      <c r="A428" s="115" t="s">
        <v>616</v>
      </c>
      <c r="B428" s="186">
        <f>SUM(B429:B433)</f>
        <v>2196</v>
      </c>
      <c r="C428" s="186">
        <f>SUM(C429:C433)</f>
        <v>641</v>
      </c>
      <c r="D428" s="186">
        <f>SUM(D429:D433)</f>
        <v>1555</v>
      </c>
    </row>
    <row r="429" spans="1:4" ht="17.25" customHeight="1">
      <c r="A429" s="115" t="s">
        <v>561</v>
      </c>
      <c r="B429" s="186">
        <v>641</v>
      </c>
      <c r="C429" s="181">
        <v>641</v>
      </c>
      <c r="D429" s="181">
        <f t="shared" si="12"/>
        <v>0</v>
      </c>
    </row>
    <row r="430" spans="1:4" ht="17.25" customHeight="1">
      <c r="A430" s="115" t="s">
        <v>562</v>
      </c>
      <c r="B430" s="186">
        <v>20</v>
      </c>
      <c r="C430" s="181"/>
      <c r="D430" s="181">
        <f t="shared" si="12"/>
        <v>20</v>
      </c>
    </row>
    <row r="431" spans="1:4" ht="17.25" customHeight="1">
      <c r="A431" s="115" t="s">
        <v>617</v>
      </c>
      <c r="B431" s="186">
        <v>20</v>
      </c>
      <c r="C431" s="181"/>
      <c r="D431" s="181">
        <f t="shared" si="12"/>
        <v>20</v>
      </c>
    </row>
    <row r="432" spans="1:4" ht="17.25" customHeight="1">
      <c r="A432" s="115" t="s">
        <v>618</v>
      </c>
      <c r="B432" s="186">
        <v>1487</v>
      </c>
      <c r="C432" s="181"/>
      <c r="D432" s="181">
        <f t="shared" si="12"/>
        <v>1487</v>
      </c>
    </row>
    <row r="433" spans="1:4" ht="17.25" customHeight="1">
      <c r="A433" s="115" t="s">
        <v>619</v>
      </c>
      <c r="B433" s="186">
        <v>28</v>
      </c>
      <c r="C433" s="181"/>
      <c r="D433" s="181">
        <f t="shared" si="12"/>
        <v>28</v>
      </c>
    </row>
    <row r="434" spans="1:4" ht="17.25" customHeight="1">
      <c r="A434" s="115" t="s">
        <v>620</v>
      </c>
      <c r="B434" s="186">
        <f>SUM(B435:B439)</f>
        <v>41019</v>
      </c>
      <c r="C434" s="186">
        <f>SUM(C435:C439)</f>
        <v>523</v>
      </c>
      <c r="D434" s="186">
        <f>SUM(D435:D439)</f>
        <v>40496</v>
      </c>
    </row>
    <row r="435" spans="1:4" ht="17.25" customHeight="1">
      <c r="A435" s="115" t="s">
        <v>561</v>
      </c>
      <c r="B435" s="186">
        <v>523</v>
      </c>
      <c r="C435" s="181">
        <v>523</v>
      </c>
      <c r="D435" s="181">
        <f t="shared" si="12"/>
        <v>0</v>
      </c>
    </row>
    <row r="436" spans="1:4" ht="17.25" customHeight="1">
      <c r="A436" s="115" t="s">
        <v>562</v>
      </c>
      <c r="B436" s="186">
        <v>800</v>
      </c>
      <c r="C436" s="181"/>
      <c r="D436" s="181">
        <f t="shared" si="12"/>
        <v>800</v>
      </c>
    </row>
    <row r="437" spans="1:4" ht="17.25" customHeight="1">
      <c r="A437" s="115" t="s">
        <v>621</v>
      </c>
      <c r="B437" s="186">
        <v>29840</v>
      </c>
      <c r="C437" s="181"/>
      <c r="D437" s="181">
        <f t="shared" si="12"/>
        <v>29840</v>
      </c>
    </row>
    <row r="438" spans="1:4" ht="17.25" customHeight="1">
      <c r="A438" s="115" t="s">
        <v>622</v>
      </c>
      <c r="B438" s="186">
        <v>5854</v>
      </c>
      <c r="C438" s="181"/>
      <c r="D438" s="181">
        <f t="shared" si="12"/>
        <v>5854</v>
      </c>
    </row>
    <row r="439" spans="1:4" ht="17.25" customHeight="1">
      <c r="A439" s="115" t="s">
        <v>623</v>
      </c>
      <c r="B439" s="186">
        <v>4002</v>
      </c>
      <c r="C439" s="181"/>
      <c r="D439" s="181">
        <f t="shared" si="12"/>
        <v>4002</v>
      </c>
    </row>
    <row r="440" spans="1:4" ht="17.25" customHeight="1">
      <c r="A440" s="115" t="s">
        <v>624</v>
      </c>
      <c r="B440" s="186">
        <f>SUM(B441:B442)</f>
        <v>2174</v>
      </c>
      <c r="C440" s="186">
        <f>SUM(C441:C442)</f>
        <v>0</v>
      </c>
      <c r="D440" s="186">
        <f>SUM(D441:D442)</f>
        <v>2174</v>
      </c>
    </row>
    <row r="441" spans="1:4" ht="17.25" customHeight="1">
      <c r="A441" s="115" t="s">
        <v>625</v>
      </c>
      <c r="B441" s="186">
        <v>2172</v>
      </c>
      <c r="C441" s="181"/>
      <c r="D441" s="181">
        <f t="shared" si="12"/>
        <v>2172</v>
      </c>
    </row>
    <row r="442" spans="1:4" ht="17.25" customHeight="1">
      <c r="A442" s="115" t="s">
        <v>626</v>
      </c>
      <c r="B442" s="186">
        <v>2</v>
      </c>
      <c r="C442" s="181"/>
      <c r="D442" s="181">
        <f t="shared" si="12"/>
        <v>2</v>
      </c>
    </row>
    <row r="443" spans="1:4" ht="17.25" customHeight="1">
      <c r="A443" s="115" t="s">
        <v>627</v>
      </c>
      <c r="B443" s="186">
        <f>SUM(B444:B444)</f>
        <v>5000</v>
      </c>
      <c r="C443" s="186">
        <f>SUM(C444:C444)</f>
        <v>0</v>
      </c>
      <c r="D443" s="186">
        <f>SUM(D444:D444)</f>
        <v>5000</v>
      </c>
    </row>
    <row r="444" spans="1:4" ht="17.25" customHeight="1">
      <c r="A444" s="115" t="s">
        <v>628</v>
      </c>
      <c r="B444" s="186">
        <v>5000</v>
      </c>
      <c r="C444" s="181"/>
      <c r="D444" s="181">
        <f t="shared" si="12"/>
        <v>5000</v>
      </c>
    </row>
    <row r="445" spans="1:4" ht="17.25" customHeight="1">
      <c r="A445" s="115" t="s">
        <v>629</v>
      </c>
      <c r="B445" s="186">
        <f>SUM(B446:B450)</f>
        <v>9214</v>
      </c>
      <c r="C445" s="186">
        <f>SUM(C446:C450)</f>
        <v>0</v>
      </c>
      <c r="D445" s="186">
        <f>SUM(D446:D450)</f>
        <v>9214</v>
      </c>
    </row>
    <row r="446" spans="1:4" ht="17.25" customHeight="1">
      <c r="A446" s="115" t="s">
        <v>630</v>
      </c>
      <c r="B446" s="186">
        <v>450</v>
      </c>
      <c r="C446" s="181"/>
      <c r="D446" s="181">
        <f t="shared" si="12"/>
        <v>450</v>
      </c>
    </row>
    <row r="447" spans="1:4" ht="17.25" customHeight="1">
      <c r="A447" s="115" t="s">
        <v>631</v>
      </c>
      <c r="B447" s="186">
        <v>323</v>
      </c>
      <c r="C447" s="181"/>
      <c r="D447" s="181">
        <f t="shared" si="12"/>
        <v>323</v>
      </c>
    </row>
    <row r="448" spans="1:4" ht="17.25" customHeight="1">
      <c r="A448" s="115" t="s">
        <v>632</v>
      </c>
      <c r="B448" s="186">
        <v>2982</v>
      </c>
      <c r="C448" s="181"/>
      <c r="D448" s="181">
        <f t="shared" si="12"/>
        <v>2982</v>
      </c>
    </row>
    <row r="449" spans="1:4" ht="17.25" customHeight="1">
      <c r="A449" s="115" t="s">
        <v>633</v>
      </c>
      <c r="B449" s="186">
        <v>366</v>
      </c>
      <c r="C449" s="181"/>
      <c r="D449" s="181">
        <f t="shared" si="12"/>
        <v>366</v>
      </c>
    </row>
    <row r="450" spans="1:4" ht="17.25" customHeight="1">
      <c r="A450" s="115" t="s">
        <v>634</v>
      </c>
      <c r="B450" s="186">
        <v>5093</v>
      </c>
      <c r="C450" s="181"/>
      <c r="D450" s="181">
        <f t="shared" si="12"/>
        <v>5093</v>
      </c>
    </row>
    <row r="451" spans="1:4" ht="17.25" customHeight="1">
      <c r="A451" s="185" t="s">
        <v>816</v>
      </c>
      <c r="B451" s="186">
        <f>SUM(B452,B462,B464,B466,B469)</f>
        <v>247743</v>
      </c>
      <c r="C451" s="186">
        <f>SUM(C452,C462,C464,C466,C469)</f>
        <v>9136</v>
      </c>
      <c r="D451" s="186">
        <f>SUM(D452,D462,D464,D466,D469)</f>
        <v>238607</v>
      </c>
    </row>
    <row r="452" spans="1:4" ht="17.25" customHeight="1">
      <c r="A452" s="115" t="s">
        <v>635</v>
      </c>
      <c r="B452" s="186">
        <f>SUM(B453:B461)</f>
        <v>54718</v>
      </c>
      <c r="C452" s="186">
        <f>SUM(C453:C461)</f>
        <v>9136</v>
      </c>
      <c r="D452" s="186">
        <f>SUM(D453:D461)</f>
        <v>45582</v>
      </c>
    </row>
    <row r="453" spans="1:4" ht="17.25" customHeight="1">
      <c r="A453" s="115" t="s">
        <v>561</v>
      </c>
      <c r="B453" s="186">
        <v>2315</v>
      </c>
      <c r="C453" s="181">
        <v>1469</v>
      </c>
      <c r="D453" s="181">
        <f t="shared" si="12"/>
        <v>846</v>
      </c>
    </row>
    <row r="454" spans="1:4" ht="17.25" customHeight="1">
      <c r="A454" s="115" t="s">
        <v>562</v>
      </c>
      <c r="B454" s="186">
        <v>1061</v>
      </c>
      <c r="C454" s="181"/>
      <c r="D454" s="181">
        <f t="shared" si="12"/>
        <v>1061</v>
      </c>
    </row>
    <row r="455" spans="1:4" ht="17.25" customHeight="1">
      <c r="A455" s="115" t="s">
        <v>636</v>
      </c>
      <c r="B455" s="186">
        <v>485</v>
      </c>
      <c r="C455" s="181"/>
      <c r="D455" s="181">
        <f t="shared" si="12"/>
        <v>485</v>
      </c>
    </row>
    <row r="456" spans="1:4" ht="17.25" customHeight="1">
      <c r="A456" s="115" t="s">
        <v>637</v>
      </c>
      <c r="B456" s="186">
        <v>3932</v>
      </c>
      <c r="C456" s="181">
        <v>58</v>
      </c>
      <c r="D456" s="181">
        <f aca="true" t="shared" si="13" ref="D456:D471">B456-C456</f>
        <v>3874</v>
      </c>
    </row>
    <row r="457" spans="1:4" ht="17.25" customHeight="1">
      <c r="A457" s="115" t="s">
        <v>638</v>
      </c>
      <c r="B457" s="186">
        <v>25</v>
      </c>
      <c r="C457" s="181"/>
      <c r="D457" s="181">
        <f t="shared" si="13"/>
        <v>25</v>
      </c>
    </row>
    <row r="458" spans="1:4" ht="17.25" customHeight="1">
      <c r="A458" s="115" t="s">
        <v>639</v>
      </c>
      <c r="B458" s="186">
        <v>272</v>
      </c>
      <c r="C458" s="181">
        <v>272</v>
      </c>
      <c r="D458" s="181">
        <f t="shared" si="13"/>
        <v>0</v>
      </c>
    </row>
    <row r="459" spans="1:4" ht="17.25" customHeight="1">
      <c r="A459" s="115" t="s">
        <v>640</v>
      </c>
      <c r="B459" s="186">
        <v>4</v>
      </c>
      <c r="C459" s="181"/>
      <c r="D459" s="181">
        <f t="shared" si="13"/>
        <v>4</v>
      </c>
    </row>
    <row r="460" spans="1:4" ht="17.25" customHeight="1">
      <c r="A460" s="115" t="s">
        <v>641</v>
      </c>
      <c r="B460" s="186">
        <v>6118</v>
      </c>
      <c r="C460" s="181"/>
      <c r="D460" s="181">
        <f t="shared" si="13"/>
        <v>6118</v>
      </c>
    </row>
    <row r="461" spans="1:4" ht="17.25" customHeight="1">
      <c r="A461" s="115" t="s">
        <v>642</v>
      </c>
      <c r="B461" s="186">
        <v>40506</v>
      </c>
      <c r="C461" s="181">
        <v>7337</v>
      </c>
      <c r="D461" s="181">
        <f t="shared" si="13"/>
        <v>33169</v>
      </c>
    </row>
    <row r="462" spans="1:4" ht="17.25" customHeight="1">
      <c r="A462" s="115" t="s">
        <v>643</v>
      </c>
      <c r="B462" s="186">
        <f>SUM(B463:B463)</f>
        <v>26000</v>
      </c>
      <c r="C462" s="186">
        <f>SUM(C463:C463)</f>
        <v>0</v>
      </c>
      <c r="D462" s="186">
        <f>SUM(D463:D463)</f>
        <v>26000</v>
      </c>
    </row>
    <row r="463" spans="1:4" ht="17.25" customHeight="1">
      <c r="A463" s="115" t="s">
        <v>645</v>
      </c>
      <c r="B463" s="186">
        <v>26000</v>
      </c>
      <c r="C463" s="181"/>
      <c r="D463" s="181">
        <f t="shared" si="13"/>
        <v>26000</v>
      </c>
    </row>
    <row r="464" spans="1:4" ht="17.25" customHeight="1">
      <c r="A464" s="115" t="s">
        <v>646</v>
      </c>
      <c r="B464" s="186">
        <f>SUM(B465:B465)</f>
        <v>14613</v>
      </c>
      <c r="C464" s="186">
        <f>SUM(C465:C465)</f>
        <v>0</v>
      </c>
      <c r="D464" s="186">
        <f>SUM(D465:D465)</f>
        <v>14613</v>
      </c>
    </row>
    <row r="465" spans="1:4" ht="17.25" customHeight="1">
      <c r="A465" s="115" t="s">
        <v>647</v>
      </c>
      <c r="B465" s="186">
        <v>14613</v>
      </c>
      <c r="C465" s="181"/>
      <c r="D465" s="181">
        <f t="shared" si="13"/>
        <v>14613</v>
      </c>
    </row>
    <row r="466" spans="1:4" ht="17.25" customHeight="1">
      <c r="A466" s="115" t="s">
        <v>648</v>
      </c>
      <c r="B466" s="186">
        <f>SUM(B467:B468)</f>
        <v>12412</v>
      </c>
      <c r="C466" s="186">
        <f>SUM(C467:C468)</f>
        <v>0</v>
      </c>
      <c r="D466" s="186">
        <f>SUM(D467:D468)</f>
        <v>12412</v>
      </c>
    </row>
    <row r="467" spans="1:4" ht="17.25" customHeight="1">
      <c r="A467" s="115" t="s">
        <v>649</v>
      </c>
      <c r="B467" s="186">
        <v>12212</v>
      </c>
      <c r="C467" s="181"/>
      <c r="D467" s="181">
        <f t="shared" si="13"/>
        <v>12212</v>
      </c>
    </row>
    <row r="468" spans="1:4" ht="17.25" customHeight="1">
      <c r="A468" s="115" t="s">
        <v>650</v>
      </c>
      <c r="B468" s="186">
        <v>200</v>
      </c>
      <c r="C468" s="181"/>
      <c r="D468" s="181">
        <f t="shared" si="13"/>
        <v>200</v>
      </c>
    </row>
    <row r="469" spans="1:4" ht="17.25" customHeight="1">
      <c r="A469" s="115" t="s">
        <v>651</v>
      </c>
      <c r="B469" s="186">
        <f>SUM(B470:B471)</f>
        <v>140000</v>
      </c>
      <c r="C469" s="186">
        <f>SUM(C470:C471)</f>
        <v>0</v>
      </c>
      <c r="D469" s="186">
        <f>SUM(D470:D471)</f>
        <v>140000</v>
      </c>
    </row>
    <row r="470" spans="1:4" ht="17.25" customHeight="1">
      <c r="A470" s="115" t="s">
        <v>652</v>
      </c>
      <c r="B470" s="186">
        <v>100000</v>
      </c>
      <c r="C470" s="181"/>
      <c r="D470" s="181">
        <f t="shared" si="13"/>
        <v>100000</v>
      </c>
    </row>
    <row r="471" spans="1:4" ht="17.25" customHeight="1">
      <c r="A471" s="115" t="s">
        <v>653</v>
      </c>
      <c r="B471" s="186">
        <v>40000</v>
      </c>
      <c r="C471" s="181"/>
      <c r="D471" s="181">
        <f t="shared" si="13"/>
        <v>40000</v>
      </c>
    </row>
    <row r="472" spans="1:4" ht="17.25" customHeight="1">
      <c r="A472" s="185" t="s">
        <v>817</v>
      </c>
      <c r="B472" s="186">
        <f>SUM(B473,B475,B477,B479,B486,B492,B494,B497,)</f>
        <v>385791</v>
      </c>
      <c r="C472" s="186">
        <f>SUM(C473,C475,C477,C479,C486,C492,C494,C497,)</f>
        <v>9023</v>
      </c>
      <c r="D472" s="186">
        <f>SUM(D473,D475,D477,D479,D486,D492,D494,D497,)</f>
        <v>376768</v>
      </c>
    </row>
    <row r="473" spans="1:4" ht="17.25" customHeight="1">
      <c r="A473" s="115" t="s">
        <v>654</v>
      </c>
      <c r="B473" s="186">
        <f>SUM(B474:B474)</f>
        <v>6050</v>
      </c>
      <c r="C473" s="186">
        <f>SUM(C474:C474)</f>
        <v>0</v>
      </c>
      <c r="D473" s="186">
        <f>SUM(D474:D474)</f>
        <v>6050</v>
      </c>
    </row>
    <row r="474" spans="1:4" ht="17.25" customHeight="1">
      <c r="A474" s="115" t="s">
        <v>655</v>
      </c>
      <c r="B474" s="186">
        <v>6050</v>
      </c>
      <c r="C474" s="181"/>
      <c r="D474" s="181">
        <f aca="true" t="shared" si="14" ref="D474:D496">B474-C474</f>
        <v>6050</v>
      </c>
    </row>
    <row r="475" spans="1:4" ht="17.25" customHeight="1">
      <c r="A475" s="115" t="s">
        <v>656</v>
      </c>
      <c r="B475" s="186">
        <f>SUM(B476:B476)</f>
        <v>146</v>
      </c>
      <c r="C475" s="186">
        <f>SUM(C476:C476)</f>
        <v>146</v>
      </c>
      <c r="D475" s="186">
        <f>SUM(D476:D476)</f>
        <v>0</v>
      </c>
    </row>
    <row r="476" spans="1:4" ht="17.25" customHeight="1">
      <c r="A476" s="115" t="s">
        <v>561</v>
      </c>
      <c r="B476" s="186">
        <v>146</v>
      </c>
      <c r="C476" s="181">
        <v>146</v>
      </c>
      <c r="D476" s="181">
        <f t="shared" si="14"/>
        <v>0</v>
      </c>
    </row>
    <row r="477" spans="1:4" ht="17.25" customHeight="1">
      <c r="A477" s="115" t="s">
        <v>657</v>
      </c>
      <c r="B477" s="186">
        <f>SUM(B478:B478)</f>
        <v>205</v>
      </c>
      <c r="C477" s="186">
        <f>SUM(C478:C478)</f>
        <v>205</v>
      </c>
      <c r="D477" s="186">
        <f>SUM(D478:D478)</f>
        <v>0</v>
      </c>
    </row>
    <row r="478" spans="1:4" ht="17.25" customHeight="1">
      <c r="A478" s="115" t="s">
        <v>561</v>
      </c>
      <c r="B478" s="186">
        <v>205</v>
      </c>
      <c r="C478" s="181">
        <v>205</v>
      </c>
      <c r="D478" s="181">
        <f t="shared" si="14"/>
        <v>0</v>
      </c>
    </row>
    <row r="479" spans="1:4" ht="17.25" customHeight="1">
      <c r="A479" s="115" t="s">
        <v>658</v>
      </c>
      <c r="B479" s="186">
        <f>SUM(B480:B485)</f>
        <v>82188</v>
      </c>
      <c r="C479" s="186">
        <f>SUM(C480:C485)</f>
        <v>2517</v>
      </c>
      <c r="D479" s="186">
        <f>SUM(D480:D485)</f>
        <v>79671</v>
      </c>
    </row>
    <row r="480" spans="1:4" ht="17.25" customHeight="1">
      <c r="A480" s="115" t="s">
        <v>561</v>
      </c>
      <c r="B480" s="186">
        <v>2183</v>
      </c>
      <c r="C480" s="181">
        <v>2183</v>
      </c>
      <c r="D480" s="181">
        <f t="shared" si="14"/>
        <v>0</v>
      </c>
    </row>
    <row r="481" spans="1:4" ht="17.25" customHeight="1">
      <c r="A481" s="115" t="s">
        <v>562</v>
      </c>
      <c r="B481" s="186">
        <v>35</v>
      </c>
      <c r="C481" s="181"/>
      <c r="D481" s="181">
        <f t="shared" si="14"/>
        <v>35</v>
      </c>
    </row>
    <row r="482" spans="1:4" ht="17.25" customHeight="1">
      <c r="A482" s="115" t="s">
        <v>563</v>
      </c>
      <c r="B482" s="186">
        <v>57</v>
      </c>
      <c r="C482" s="181">
        <v>57</v>
      </c>
      <c r="D482" s="181">
        <f t="shared" si="14"/>
        <v>0</v>
      </c>
    </row>
    <row r="483" spans="1:4" ht="17.25" customHeight="1">
      <c r="A483" s="115" t="s">
        <v>659</v>
      </c>
      <c r="B483" s="186">
        <v>59636</v>
      </c>
      <c r="C483" s="181"/>
      <c r="D483" s="181">
        <f t="shared" si="14"/>
        <v>59636</v>
      </c>
    </row>
    <row r="484" spans="1:4" ht="17.25" customHeight="1">
      <c r="A484" s="115" t="s">
        <v>644</v>
      </c>
      <c r="B484" s="186">
        <v>277</v>
      </c>
      <c r="C484" s="181">
        <v>277</v>
      </c>
      <c r="D484" s="181">
        <f t="shared" si="14"/>
        <v>0</v>
      </c>
    </row>
    <row r="485" spans="1:4" ht="17.25" customHeight="1">
      <c r="A485" s="115" t="s">
        <v>660</v>
      </c>
      <c r="B485" s="186">
        <v>20000</v>
      </c>
      <c r="C485" s="181"/>
      <c r="D485" s="181">
        <f t="shared" si="14"/>
        <v>20000</v>
      </c>
    </row>
    <row r="486" spans="1:4" ht="17.25" customHeight="1">
      <c r="A486" s="115" t="s">
        <v>661</v>
      </c>
      <c r="B486" s="186">
        <f>SUM(B487:B491)</f>
        <v>4540</v>
      </c>
      <c r="C486" s="186">
        <f>SUM(C487:C491)</f>
        <v>3743</v>
      </c>
      <c r="D486" s="186">
        <f>SUM(D487:D491)</f>
        <v>797</v>
      </c>
    </row>
    <row r="487" spans="1:4" ht="17.25" customHeight="1">
      <c r="A487" s="115" t="s">
        <v>561</v>
      </c>
      <c r="B487" s="186">
        <v>2084</v>
      </c>
      <c r="C487" s="181">
        <v>2084</v>
      </c>
      <c r="D487" s="181">
        <f t="shared" si="14"/>
        <v>0</v>
      </c>
    </row>
    <row r="488" spans="1:4" ht="17.25" customHeight="1">
      <c r="A488" s="115" t="s">
        <v>662</v>
      </c>
      <c r="B488" s="186">
        <v>162</v>
      </c>
      <c r="C488" s="181"/>
      <c r="D488" s="181">
        <f t="shared" si="14"/>
        <v>162</v>
      </c>
    </row>
    <row r="489" spans="1:4" ht="17.25" customHeight="1">
      <c r="A489" s="115" t="s">
        <v>663</v>
      </c>
      <c r="B489" s="186">
        <v>610</v>
      </c>
      <c r="C489" s="181">
        <v>610</v>
      </c>
      <c r="D489" s="181">
        <f t="shared" si="14"/>
        <v>0</v>
      </c>
    </row>
    <row r="490" spans="1:4" ht="17.25" customHeight="1">
      <c r="A490" s="115" t="s">
        <v>664</v>
      </c>
      <c r="B490" s="186">
        <v>749</v>
      </c>
      <c r="C490" s="181">
        <v>614</v>
      </c>
      <c r="D490" s="181">
        <f t="shared" si="14"/>
        <v>135</v>
      </c>
    </row>
    <row r="491" spans="1:4" ht="17.25" customHeight="1">
      <c r="A491" s="115" t="s">
        <v>665</v>
      </c>
      <c r="B491" s="186">
        <v>935</v>
      </c>
      <c r="C491" s="181">
        <v>435</v>
      </c>
      <c r="D491" s="181">
        <f t="shared" si="14"/>
        <v>500</v>
      </c>
    </row>
    <row r="492" spans="1:4" ht="17.25" customHeight="1">
      <c r="A492" s="115" t="s">
        <v>666</v>
      </c>
      <c r="B492" s="186">
        <f>SUM(B493:B493)</f>
        <v>1645</v>
      </c>
      <c r="C492" s="186">
        <f>SUM(C493:C493)</f>
        <v>1645</v>
      </c>
      <c r="D492" s="186">
        <f>SUM(D493:D493)</f>
        <v>0</v>
      </c>
    </row>
    <row r="493" spans="1:4" ht="17.25" customHeight="1">
      <c r="A493" s="115" t="s">
        <v>561</v>
      </c>
      <c r="B493" s="186">
        <v>1645</v>
      </c>
      <c r="C493" s="181">
        <v>1645</v>
      </c>
      <c r="D493" s="181">
        <f t="shared" si="14"/>
        <v>0</v>
      </c>
    </row>
    <row r="494" spans="1:4" ht="17.25" customHeight="1">
      <c r="A494" s="115" t="s">
        <v>667</v>
      </c>
      <c r="B494" s="186">
        <f>SUM(B495:B496)</f>
        <v>290767</v>
      </c>
      <c r="C494" s="186">
        <f>SUM(C495:C496)</f>
        <v>767</v>
      </c>
      <c r="D494" s="186">
        <f>SUM(D495:D496)</f>
        <v>290000</v>
      </c>
    </row>
    <row r="495" spans="1:4" ht="17.25" customHeight="1">
      <c r="A495" s="115" t="s">
        <v>561</v>
      </c>
      <c r="B495" s="186">
        <v>767</v>
      </c>
      <c r="C495" s="181">
        <v>767</v>
      </c>
      <c r="D495" s="181">
        <f t="shared" si="14"/>
        <v>0</v>
      </c>
    </row>
    <row r="496" spans="1:4" ht="17.25" customHeight="1">
      <c r="A496" s="115" t="s">
        <v>668</v>
      </c>
      <c r="B496" s="186">
        <v>290000</v>
      </c>
      <c r="C496" s="181"/>
      <c r="D496" s="181">
        <f t="shared" si="14"/>
        <v>290000</v>
      </c>
    </row>
    <row r="497" spans="1:4" ht="17.25" customHeight="1">
      <c r="A497" s="115" t="s">
        <v>669</v>
      </c>
      <c r="B497" s="186">
        <f>SUM(B498:B498)</f>
        <v>250</v>
      </c>
      <c r="C497" s="186">
        <f>SUM(C498:C498)</f>
        <v>0</v>
      </c>
      <c r="D497" s="186">
        <f>SUM(D498:D498)</f>
        <v>250</v>
      </c>
    </row>
    <row r="498" spans="1:4" ht="17.25" customHeight="1">
      <c r="A498" s="115" t="s">
        <v>670</v>
      </c>
      <c r="B498" s="186">
        <v>250</v>
      </c>
      <c r="C498" s="181"/>
      <c r="D498" s="181">
        <f aca="true" t="shared" si="15" ref="D498:D521">B498-C498</f>
        <v>250</v>
      </c>
    </row>
    <row r="499" spans="1:4" ht="17.25" customHeight="1">
      <c r="A499" s="185" t="s">
        <v>818</v>
      </c>
      <c r="B499" s="186">
        <f>SUM(B500,B505,B509,B511,)</f>
        <v>92353</v>
      </c>
      <c r="C499" s="186">
        <f>SUM(C500,C505,C509,C511,)</f>
        <v>1956</v>
      </c>
      <c r="D499" s="186">
        <f>SUM(D500,D505,D509,D511,)</f>
        <v>90397</v>
      </c>
    </row>
    <row r="500" spans="1:4" ht="17.25" customHeight="1">
      <c r="A500" s="115" t="s">
        <v>671</v>
      </c>
      <c r="B500" s="186">
        <f>SUM(B501:B504)</f>
        <v>4359</v>
      </c>
      <c r="C500" s="186">
        <f>SUM(C501:C504)</f>
        <v>1103</v>
      </c>
      <c r="D500" s="186">
        <f>SUM(D501:D504)</f>
        <v>3256</v>
      </c>
    </row>
    <row r="501" spans="1:4" ht="17.25" customHeight="1">
      <c r="A501" s="115" t="s">
        <v>561</v>
      </c>
      <c r="B501" s="186">
        <v>535</v>
      </c>
      <c r="C501" s="181">
        <v>535</v>
      </c>
      <c r="D501" s="181">
        <f t="shared" si="15"/>
        <v>0</v>
      </c>
    </row>
    <row r="502" spans="1:4" ht="17.25" customHeight="1">
      <c r="A502" s="115" t="s">
        <v>672</v>
      </c>
      <c r="B502" s="186">
        <v>2667</v>
      </c>
      <c r="C502" s="181"/>
      <c r="D502" s="181">
        <f t="shared" si="15"/>
        <v>2667</v>
      </c>
    </row>
    <row r="503" spans="1:4" ht="17.25" customHeight="1">
      <c r="A503" s="115" t="s">
        <v>576</v>
      </c>
      <c r="B503" s="186">
        <v>568</v>
      </c>
      <c r="C503" s="181">
        <v>568</v>
      </c>
      <c r="D503" s="181">
        <f t="shared" si="15"/>
        <v>0</v>
      </c>
    </row>
    <row r="504" spans="1:4" ht="17.25" customHeight="1">
      <c r="A504" s="115" t="s">
        <v>673</v>
      </c>
      <c r="B504" s="186">
        <v>589</v>
      </c>
      <c r="C504" s="181"/>
      <c r="D504" s="181">
        <f t="shared" si="15"/>
        <v>589</v>
      </c>
    </row>
    <row r="505" spans="1:4" ht="17.25" customHeight="1">
      <c r="A505" s="115" t="s">
        <v>674</v>
      </c>
      <c r="B505" s="186">
        <f>SUM(B506:B508)</f>
        <v>5718</v>
      </c>
      <c r="C505" s="181">
        <v>853</v>
      </c>
      <c r="D505" s="181">
        <f t="shared" si="15"/>
        <v>4865</v>
      </c>
    </row>
    <row r="506" spans="1:4" ht="17.25" customHeight="1">
      <c r="A506" s="115" t="s">
        <v>562</v>
      </c>
      <c r="B506" s="186">
        <v>3870</v>
      </c>
      <c r="C506" s="181">
        <v>853</v>
      </c>
      <c r="D506" s="181">
        <f t="shared" si="15"/>
        <v>3017</v>
      </c>
    </row>
    <row r="507" spans="1:4" ht="17.25" customHeight="1">
      <c r="A507" s="115" t="s">
        <v>675</v>
      </c>
      <c r="B507" s="186">
        <v>895</v>
      </c>
      <c r="C507" s="181"/>
      <c r="D507" s="181">
        <f t="shared" si="15"/>
        <v>895</v>
      </c>
    </row>
    <row r="508" spans="1:4" ht="17.25" customHeight="1">
      <c r="A508" s="115" t="s">
        <v>676</v>
      </c>
      <c r="B508" s="186">
        <v>953</v>
      </c>
      <c r="C508" s="181"/>
      <c r="D508" s="181">
        <f t="shared" si="15"/>
        <v>953</v>
      </c>
    </row>
    <row r="509" spans="1:4" ht="17.25" customHeight="1">
      <c r="A509" s="115" t="s">
        <v>677</v>
      </c>
      <c r="B509" s="186">
        <f>SUM(B510:B510)</f>
        <v>3998</v>
      </c>
      <c r="C509" s="186">
        <f>SUM(C510:C510)</f>
        <v>0</v>
      </c>
      <c r="D509" s="186">
        <f>SUM(D510:D510)</f>
        <v>3998</v>
      </c>
    </row>
    <row r="510" spans="1:4" ht="17.25" customHeight="1">
      <c r="A510" s="115" t="s">
        <v>678</v>
      </c>
      <c r="B510" s="186">
        <v>3998</v>
      </c>
      <c r="C510" s="181"/>
      <c r="D510" s="181">
        <f t="shared" si="15"/>
        <v>3998</v>
      </c>
    </row>
    <row r="511" spans="1:4" ht="17.25" customHeight="1">
      <c r="A511" s="115" t="s">
        <v>679</v>
      </c>
      <c r="B511" s="186">
        <f>SUM(B512:B512)</f>
        <v>78278</v>
      </c>
      <c r="C511" s="186">
        <f>SUM(C512:C512)</f>
        <v>0</v>
      </c>
      <c r="D511" s="186">
        <f>SUM(D512:D512)</f>
        <v>78278</v>
      </c>
    </row>
    <row r="512" spans="1:4" ht="17.25" customHeight="1">
      <c r="A512" s="115" t="s">
        <v>680</v>
      </c>
      <c r="B512" s="186">
        <v>78278</v>
      </c>
      <c r="C512" s="181"/>
      <c r="D512" s="181">
        <f t="shared" si="15"/>
        <v>78278</v>
      </c>
    </row>
    <row r="513" spans="1:4" ht="17.25" customHeight="1">
      <c r="A513" s="185" t="s">
        <v>819</v>
      </c>
      <c r="B513" s="186">
        <f>SUM(B514)</f>
        <v>6500</v>
      </c>
      <c r="C513" s="186">
        <f>SUM(C514)</f>
        <v>0</v>
      </c>
      <c r="D513" s="186">
        <f>SUM(D514)</f>
        <v>6500</v>
      </c>
    </row>
    <row r="514" spans="1:4" ht="17.25" customHeight="1">
      <c r="A514" s="115" t="s">
        <v>681</v>
      </c>
      <c r="B514" s="186">
        <f>SUM(B515:B515)</f>
        <v>6500</v>
      </c>
      <c r="C514" s="186">
        <f>SUM(C515:C515)</f>
        <v>0</v>
      </c>
      <c r="D514" s="186">
        <f>SUM(D515:D515)</f>
        <v>6500</v>
      </c>
    </row>
    <row r="515" spans="1:4" ht="17.25" customHeight="1">
      <c r="A515" s="115" t="s">
        <v>682</v>
      </c>
      <c r="B515" s="186">
        <v>6500</v>
      </c>
      <c r="C515" s="181"/>
      <c r="D515" s="181">
        <f t="shared" si="15"/>
        <v>6500</v>
      </c>
    </row>
    <row r="516" spans="1:4" ht="17.25" customHeight="1">
      <c r="A516" s="185" t="s">
        <v>820</v>
      </c>
      <c r="B516" s="186">
        <f>SUM(B517:B517)</f>
        <v>5346</v>
      </c>
      <c r="C516" s="186">
        <f>SUM(C517:C517)</f>
        <v>0</v>
      </c>
      <c r="D516" s="186">
        <f>SUM(D517:D517)</f>
        <v>5346</v>
      </c>
    </row>
    <row r="517" spans="1:4" ht="17.25" customHeight="1">
      <c r="A517" s="115" t="s">
        <v>683</v>
      </c>
      <c r="B517" s="186">
        <v>5346</v>
      </c>
      <c r="C517" s="181"/>
      <c r="D517" s="181">
        <f t="shared" si="15"/>
        <v>5346</v>
      </c>
    </row>
    <row r="518" spans="1:4" ht="17.25" customHeight="1">
      <c r="A518" s="185" t="s">
        <v>821</v>
      </c>
      <c r="B518" s="186">
        <f>SUM(B519,B525,B532)</f>
        <v>10154</v>
      </c>
      <c r="C518" s="186">
        <f>SUM(C519,C525,C532)</f>
        <v>4418</v>
      </c>
      <c r="D518" s="186">
        <f>SUM(D519,D525,D532)</f>
        <v>5736</v>
      </c>
    </row>
    <row r="519" spans="1:4" ht="17.25" customHeight="1">
      <c r="A519" s="115" t="s">
        <v>684</v>
      </c>
      <c r="B519" s="186">
        <f>SUM(B520:B524)</f>
        <v>9495</v>
      </c>
      <c r="C519" s="186">
        <f>SUM(C520:C524)</f>
        <v>4040</v>
      </c>
      <c r="D519" s="186">
        <f>SUM(D520:D524)</f>
        <v>5455</v>
      </c>
    </row>
    <row r="520" spans="1:4" ht="17.25" customHeight="1">
      <c r="A520" s="115" t="s">
        <v>561</v>
      </c>
      <c r="B520" s="186">
        <v>1484</v>
      </c>
      <c r="C520" s="181">
        <v>1484</v>
      </c>
      <c r="D520" s="181">
        <f t="shared" si="15"/>
        <v>0</v>
      </c>
    </row>
    <row r="521" spans="1:4" ht="17.25" customHeight="1">
      <c r="A521" s="115" t="s">
        <v>562</v>
      </c>
      <c r="B521" s="186">
        <v>2497</v>
      </c>
      <c r="C521" s="181"/>
      <c r="D521" s="181">
        <f t="shared" si="15"/>
        <v>2497</v>
      </c>
    </row>
    <row r="522" spans="1:4" ht="17.25" customHeight="1">
      <c r="A522" s="115" t="s">
        <v>685</v>
      </c>
      <c r="B522" s="186">
        <v>912</v>
      </c>
      <c r="C522" s="181">
        <v>912</v>
      </c>
      <c r="D522" s="181">
        <f aca="true" t="shared" si="16" ref="D522:D534">B522-C522</f>
        <v>0</v>
      </c>
    </row>
    <row r="523" spans="1:4" ht="17.25" customHeight="1">
      <c r="A523" s="115" t="s">
        <v>576</v>
      </c>
      <c r="B523" s="186">
        <v>4406</v>
      </c>
      <c r="C523" s="181">
        <v>1644</v>
      </c>
      <c r="D523" s="181">
        <f t="shared" si="16"/>
        <v>2762</v>
      </c>
    </row>
    <row r="524" spans="1:4" ht="17.25" customHeight="1">
      <c r="A524" s="115" t="s">
        <v>686</v>
      </c>
      <c r="B524" s="186">
        <v>196</v>
      </c>
      <c r="C524" s="181"/>
      <c r="D524" s="181">
        <f t="shared" si="16"/>
        <v>196</v>
      </c>
    </row>
    <row r="525" spans="1:4" ht="17.25" customHeight="1">
      <c r="A525" s="115" t="s">
        <v>687</v>
      </c>
      <c r="B525" s="186">
        <f>SUM(B526:B531)</f>
        <v>478</v>
      </c>
      <c r="C525" s="186">
        <f>SUM(C526:C531)</f>
        <v>378</v>
      </c>
      <c r="D525" s="186">
        <f>SUM(D526:D531)</f>
        <v>100</v>
      </c>
    </row>
    <row r="526" spans="1:4" ht="17.25" customHeight="1">
      <c r="A526" s="115" t="s">
        <v>562</v>
      </c>
      <c r="B526" s="186">
        <v>380</v>
      </c>
      <c r="C526" s="181">
        <v>378</v>
      </c>
      <c r="D526" s="181">
        <f t="shared" si="16"/>
        <v>2</v>
      </c>
    </row>
    <row r="527" spans="1:4" ht="17.25" customHeight="1">
      <c r="A527" s="115" t="s">
        <v>688</v>
      </c>
      <c r="B527" s="186">
        <v>29</v>
      </c>
      <c r="C527" s="181"/>
      <c r="D527" s="181">
        <f t="shared" si="16"/>
        <v>29</v>
      </c>
    </row>
    <row r="528" spans="1:4" ht="17.25" customHeight="1">
      <c r="A528" s="115" t="s">
        <v>689</v>
      </c>
      <c r="B528" s="186">
        <v>3</v>
      </c>
      <c r="C528" s="181"/>
      <c r="D528" s="181">
        <f t="shared" si="16"/>
        <v>3</v>
      </c>
    </row>
    <row r="529" spans="1:4" ht="17.25" customHeight="1">
      <c r="A529" s="115" t="s">
        <v>690</v>
      </c>
      <c r="B529" s="186">
        <v>15</v>
      </c>
      <c r="C529" s="181"/>
      <c r="D529" s="181">
        <f t="shared" si="16"/>
        <v>15</v>
      </c>
    </row>
    <row r="530" spans="1:4" ht="17.25" customHeight="1">
      <c r="A530" s="115" t="s">
        <v>691</v>
      </c>
      <c r="B530" s="186">
        <v>21</v>
      </c>
      <c r="C530" s="181"/>
      <c r="D530" s="181">
        <f t="shared" si="16"/>
        <v>21</v>
      </c>
    </row>
    <row r="531" spans="1:4" ht="17.25" customHeight="1">
      <c r="A531" s="115" t="s">
        <v>692</v>
      </c>
      <c r="B531" s="186">
        <v>30</v>
      </c>
      <c r="C531" s="181"/>
      <c r="D531" s="181">
        <f t="shared" si="16"/>
        <v>30</v>
      </c>
    </row>
    <row r="532" spans="1:4" ht="17.25" customHeight="1">
      <c r="A532" s="115" t="s">
        <v>693</v>
      </c>
      <c r="B532" s="186">
        <f>SUM(B533:B534)</f>
        <v>181</v>
      </c>
      <c r="C532" s="186">
        <f>SUM(C533:C534)</f>
        <v>0</v>
      </c>
      <c r="D532" s="186">
        <f>SUM(D533:D534)</f>
        <v>181</v>
      </c>
    </row>
    <row r="533" spans="1:4" ht="17.25" customHeight="1">
      <c r="A533" s="115" t="s">
        <v>694</v>
      </c>
      <c r="B533" s="186">
        <v>30</v>
      </c>
      <c r="C533" s="181"/>
      <c r="D533" s="181">
        <f t="shared" si="16"/>
        <v>30</v>
      </c>
    </row>
    <row r="534" spans="1:4" ht="17.25" customHeight="1">
      <c r="A534" s="115" t="s">
        <v>695</v>
      </c>
      <c r="B534" s="186">
        <v>151</v>
      </c>
      <c r="C534" s="181"/>
      <c r="D534" s="181">
        <f t="shared" si="16"/>
        <v>151</v>
      </c>
    </row>
    <row r="535" spans="1:4" ht="17.25" customHeight="1">
      <c r="A535" s="185" t="s">
        <v>822</v>
      </c>
      <c r="B535" s="186">
        <f>SUM(B536,B539,)</f>
        <v>44742</v>
      </c>
      <c r="C535" s="186">
        <f>SUM(C536,C539,)</f>
        <v>42496</v>
      </c>
      <c r="D535" s="186">
        <f>SUM(D536,D539,)</f>
        <v>2246</v>
      </c>
    </row>
    <row r="536" spans="1:4" ht="17.25" customHeight="1">
      <c r="A536" s="115" t="s">
        <v>696</v>
      </c>
      <c r="B536" s="186">
        <f>SUM(B537:B538)</f>
        <v>40376</v>
      </c>
      <c r="C536" s="186">
        <f>SUM(C537:C538)</f>
        <v>40337</v>
      </c>
      <c r="D536" s="186">
        <f>SUM(D537:D538)</f>
        <v>39</v>
      </c>
    </row>
    <row r="537" spans="1:4" ht="17.25" customHeight="1">
      <c r="A537" s="115" t="s">
        <v>697</v>
      </c>
      <c r="B537" s="186">
        <v>40337</v>
      </c>
      <c r="C537" s="181">
        <v>40337</v>
      </c>
      <c r="D537" s="181">
        <f aca="true" t="shared" si="17" ref="D537:D546">B537-C537</f>
        <v>0</v>
      </c>
    </row>
    <row r="538" spans="1:4" ht="17.25" customHeight="1">
      <c r="A538" s="115" t="s">
        <v>698</v>
      </c>
      <c r="B538" s="186">
        <v>39</v>
      </c>
      <c r="C538" s="181"/>
      <c r="D538" s="181">
        <f t="shared" si="17"/>
        <v>39</v>
      </c>
    </row>
    <row r="539" spans="1:4" ht="17.25" customHeight="1">
      <c r="A539" s="115" t="s">
        <v>699</v>
      </c>
      <c r="B539" s="186">
        <f>SUM(B540:B540)</f>
        <v>4366</v>
      </c>
      <c r="C539" s="186">
        <f>SUM(C540:C540)</f>
        <v>2159</v>
      </c>
      <c r="D539" s="186">
        <f>SUM(D540:D540)</f>
        <v>2207</v>
      </c>
    </row>
    <row r="540" spans="1:4" ht="17.25" customHeight="1">
      <c r="A540" s="115" t="s">
        <v>700</v>
      </c>
      <c r="B540" s="186">
        <v>4366</v>
      </c>
      <c r="C540" s="181">
        <v>2159</v>
      </c>
      <c r="D540" s="181">
        <f t="shared" si="17"/>
        <v>2207</v>
      </c>
    </row>
    <row r="541" spans="1:4" ht="17.25" customHeight="1">
      <c r="A541" s="185" t="s">
        <v>823</v>
      </c>
      <c r="B541" s="186">
        <f>SUM(B542,B545)</f>
        <v>11085</v>
      </c>
      <c r="C541" s="186">
        <f>SUM(C542,C545)</f>
        <v>960</v>
      </c>
      <c r="D541" s="186">
        <f>SUM(D542,D545)</f>
        <v>10125</v>
      </c>
    </row>
    <row r="542" spans="1:4" ht="17.25" customHeight="1">
      <c r="A542" s="115" t="s">
        <v>701</v>
      </c>
      <c r="B542" s="186">
        <f>SUM(B543:B544)</f>
        <v>960</v>
      </c>
      <c r="C542" s="186">
        <f>SUM(C543:C544)</f>
        <v>960</v>
      </c>
      <c r="D542" s="186">
        <f>SUM(D543:D544)</f>
        <v>0</v>
      </c>
    </row>
    <row r="543" spans="1:4" ht="17.25" customHeight="1">
      <c r="A543" s="115" t="s">
        <v>561</v>
      </c>
      <c r="B543" s="186">
        <v>721</v>
      </c>
      <c r="C543" s="181">
        <v>721</v>
      </c>
      <c r="D543" s="181">
        <f t="shared" si="17"/>
        <v>0</v>
      </c>
    </row>
    <row r="544" spans="1:4" ht="17.25" customHeight="1">
      <c r="A544" s="115" t="s">
        <v>576</v>
      </c>
      <c r="B544" s="186">
        <v>239</v>
      </c>
      <c r="C544" s="181">
        <v>239</v>
      </c>
      <c r="D544" s="181">
        <f t="shared" si="17"/>
        <v>0</v>
      </c>
    </row>
    <row r="545" spans="1:4" ht="17.25" customHeight="1">
      <c r="A545" s="115" t="s">
        <v>702</v>
      </c>
      <c r="B545" s="186">
        <f>SUM(B546:B547)</f>
        <v>10125</v>
      </c>
      <c r="C545" s="186">
        <f>SUM(C546:C547)</f>
        <v>0</v>
      </c>
      <c r="D545" s="186">
        <f>SUM(D546:D547)</f>
        <v>10125</v>
      </c>
    </row>
    <row r="546" spans="1:4" ht="17.25" customHeight="1">
      <c r="A546" s="115" t="s">
        <v>703</v>
      </c>
      <c r="B546" s="186">
        <v>9917</v>
      </c>
      <c r="C546" s="181"/>
      <c r="D546" s="181">
        <f t="shared" si="17"/>
        <v>9917</v>
      </c>
    </row>
    <row r="547" spans="1:4" ht="17.25" customHeight="1">
      <c r="A547" s="115" t="s">
        <v>704</v>
      </c>
      <c r="B547" s="186">
        <v>208</v>
      </c>
      <c r="C547" s="181"/>
      <c r="D547" s="181">
        <f aca="true" t="shared" si="18" ref="D547:D553">B547-C547</f>
        <v>208</v>
      </c>
    </row>
    <row r="548" spans="1:4" ht="17.25" customHeight="1">
      <c r="A548" s="185" t="s">
        <v>824</v>
      </c>
      <c r="B548" s="186">
        <v>150000</v>
      </c>
      <c r="C548" s="181"/>
      <c r="D548" s="181">
        <f t="shared" si="18"/>
        <v>150000</v>
      </c>
    </row>
    <row r="549" spans="1:4" ht="17.25" customHeight="1">
      <c r="A549" s="185" t="s">
        <v>825</v>
      </c>
      <c r="B549" s="186">
        <f>SUM(B550)</f>
        <v>350180</v>
      </c>
      <c r="C549" s="186">
        <f>SUM(C550)</f>
        <v>0</v>
      </c>
      <c r="D549" s="186">
        <f>SUM(D550)</f>
        <v>350180</v>
      </c>
    </row>
    <row r="550" spans="1:4" ht="17.25" customHeight="1">
      <c r="A550" s="115" t="s">
        <v>705</v>
      </c>
      <c r="B550" s="186">
        <f>SUM(B551:B551)</f>
        <v>350180</v>
      </c>
      <c r="C550" s="186">
        <f>SUM(C551:C551)</f>
        <v>0</v>
      </c>
      <c r="D550" s="186">
        <f>SUM(D551:D551)</f>
        <v>350180</v>
      </c>
    </row>
    <row r="551" spans="1:4" ht="17.25" customHeight="1">
      <c r="A551" s="115" t="s">
        <v>706</v>
      </c>
      <c r="B551" s="186">
        <v>350180</v>
      </c>
      <c r="C551" s="181"/>
      <c r="D551" s="181">
        <f t="shared" si="18"/>
        <v>350180</v>
      </c>
    </row>
    <row r="552" spans="1:4" ht="17.25" customHeight="1">
      <c r="A552" s="185" t="s">
        <v>826</v>
      </c>
      <c r="B552" s="186">
        <f>SUM(B553:B553)</f>
        <v>223460</v>
      </c>
      <c r="C552" s="186">
        <f>SUM(C553:C553)</f>
        <v>223257</v>
      </c>
      <c r="D552" s="186">
        <f>SUM(D553:D553)</f>
        <v>203</v>
      </c>
    </row>
    <row r="553" spans="1:4" ht="17.25" customHeight="1">
      <c r="A553" s="115" t="s">
        <v>707</v>
      </c>
      <c r="B553" s="186">
        <v>223460</v>
      </c>
      <c r="C553" s="181">
        <v>223257</v>
      </c>
      <c r="D553" s="181">
        <f t="shared" si="18"/>
        <v>203</v>
      </c>
    </row>
  </sheetData>
  <sheetProtection/>
  <mergeCells count="2">
    <mergeCell ref="A2:D2"/>
    <mergeCell ref="C3:D3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showZeros="0" zoomScalePageLayoutView="0" workbookViewId="0" topLeftCell="A1">
      <selection activeCell="A18" sqref="A18"/>
    </sheetView>
  </sheetViews>
  <sheetFormatPr defaultColWidth="9.00390625" defaultRowHeight="21" customHeight="1"/>
  <cols>
    <col min="1" max="1" width="52.875" style="13" customWidth="1"/>
    <col min="2" max="2" width="26.375" style="13" customWidth="1"/>
    <col min="3" max="16384" width="9.00390625" style="13" customWidth="1"/>
  </cols>
  <sheetData>
    <row r="1" ht="19.5" customHeight="1">
      <c r="A1" s="28" t="s">
        <v>71</v>
      </c>
    </row>
    <row r="2" spans="1:2" ht="21.75" customHeight="1">
      <c r="A2" s="314" t="s">
        <v>710</v>
      </c>
      <c r="B2" s="314"/>
    </row>
    <row r="3" spans="1:2" ht="16.5" customHeight="1">
      <c r="A3" s="29"/>
      <c r="B3" s="30" t="s">
        <v>50</v>
      </c>
    </row>
    <row r="4" spans="1:2" ht="16.5" customHeight="1">
      <c r="A4" s="31" t="s">
        <v>833</v>
      </c>
      <c r="B4" s="32" t="s">
        <v>52</v>
      </c>
    </row>
    <row r="5" spans="1:2" s="28" customFormat="1" ht="16.5" customHeight="1">
      <c r="A5" s="208" t="s">
        <v>25</v>
      </c>
      <c r="B5" s="147">
        <f>SUM(B6,B11,B35)</f>
        <v>860889</v>
      </c>
    </row>
    <row r="6" spans="1:2" s="210" customFormat="1" ht="21" customHeight="1">
      <c r="A6" s="209" t="s">
        <v>830</v>
      </c>
      <c r="B6" s="147">
        <f>SUM(B7:B10)</f>
        <v>420257</v>
      </c>
    </row>
    <row r="7" spans="1:2" ht="21" customHeight="1">
      <c r="A7" s="207" t="s">
        <v>834</v>
      </c>
      <c r="B7" s="189">
        <v>293664</v>
      </c>
    </row>
    <row r="8" spans="1:2" ht="21" customHeight="1">
      <c r="A8" s="118" t="s">
        <v>835</v>
      </c>
      <c r="B8" s="189">
        <v>81182</v>
      </c>
    </row>
    <row r="9" spans="1:2" ht="21" customHeight="1">
      <c r="A9" s="118" t="s">
        <v>836</v>
      </c>
      <c r="B9" s="189">
        <v>22838</v>
      </c>
    </row>
    <row r="10" spans="1:2" ht="21" customHeight="1">
      <c r="A10" s="118" t="s">
        <v>837</v>
      </c>
      <c r="B10" s="189">
        <v>22573</v>
      </c>
    </row>
    <row r="11" spans="1:2" s="210" customFormat="1" ht="21" customHeight="1">
      <c r="A11" s="209" t="s">
        <v>831</v>
      </c>
      <c r="B11" s="147">
        <f>SUM(B12:B34)</f>
        <v>145870</v>
      </c>
    </row>
    <row r="12" spans="1:2" ht="21" customHeight="1">
      <c r="A12" s="118" t="s">
        <v>838</v>
      </c>
      <c r="B12" s="189">
        <v>38816</v>
      </c>
    </row>
    <row r="13" spans="1:2" ht="21" customHeight="1">
      <c r="A13" s="118" t="s">
        <v>839</v>
      </c>
      <c r="B13" s="189">
        <v>3985</v>
      </c>
    </row>
    <row r="14" spans="1:2" ht="21" customHeight="1">
      <c r="A14" s="118" t="s">
        <v>840</v>
      </c>
      <c r="B14" s="189">
        <v>244</v>
      </c>
    </row>
    <row r="15" spans="1:2" ht="21" customHeight="1">
      <c r="A15" s="118" t="s">
        <v>841</v>
      </c>
      <c r="B15" s="189">
        <v>35</v>
      </c>
    </row>
    <row r="16" spans="1:2" ht="21" customHeight="1">
      <c r="A16" s="118" t="s">
        <v>842</v>
      </c>
      <c r="B16" s="189">
        <v>1026</v>
      </c>
    </row>
    <row r="17" spans="1:2" ht="21" customHeight="1">
      <c r="A17" s="118" t="s">
        <v>843</v>
      </c>
      <c r="B17" s="189">
        <v>6408</v>
      </c>
    </row>
    <row r="18" spans="1:2" ht="21" customHeight="1">
      <c r="A18" s="118" t="s">
        <v>844</v>
      </c>
      <c r="B18" s="189">
        <v>3641</v>
      </c>
    </row>
    <row r="19" spans="1:2" ht="21" customHeight="1">
      <c r="A19" s="118" t="s">
        <v>845</v>
      </c>
      <c r="B19" s="189">
        <v>2236</v>
      </c>
    </row>
    <row r="20" spans="1:2" ht="21" customHeight="1">
      <c r="A20" s="118" t="s">
        <v>846</v>
      </c>
      <c r="B20" s="189">
        <v>6514</v>
      </c>
    </row>
    <row r="21" spans="1:2" ht="21" customHeight="1">
      <c r="A21" s="118" t="s">
        <v>847</v>
      </c>
      <c r="B21" s="189">
        <v>8876</v>
      </c>
    </row>
    <row r="22" spans="1:2" ht="21" customHeight="1">
      <c r="A22" s="118" t="s">
        <v>848</v>
      </c>
      <c r="B22" s="189">
        <v>9806</v>
      </c>
    </row>
    <row r="23" spans="1:2" ht="21" customHeight="1">
      <c r="A23" s="118" t="s">
        <v>849</v>
      </c>
      <c r="B23" s="189">
        <v>1359</v>
      </c>
    </row>
    <row r="24" spans="1:2" ht="21" customHeight="1">
      <c r="A24" s="118" t="s">
        <v>850</v>
      </c>
      <c r="B24" s="189">
        <v>2455</v>
      </c>
    </row>
    <row r="25" spans="1:2" ht="21" customHeight="1">
      <c r="A25" s="118" t="s">
        <v>851</v>
      </c>
      <c r="B25" s="189">
        <v>5143</v>
      </c>
    </row>
    <row r="26" spans="1:2" ht="21" customHeight="1">
      <c r="A26" s="118" t="s">
        <v>852</v>
      </c>
      <c r="B26" s="189">
        <v>1438</v>
      </c>
    </row>
    <row r="27" spans="1:2" ht="21" customHeight="1">
      <c r="A27" s="118" t="s">
        <v>853</v>
      </c>
      <c r="B27" s="189">
        <v>2531</v>
      </c>
    </row>
    <row r="28" spans="1:2" ht="21" customHeight="1">
      <c r="A28" s="118" t="s">
        <v>854</v>
      </c>
      <c r="B28" s="189">
        <v>10878</v>
      </c>
    </row>
    <row r="29" spans="1:2" ht="21" customHeight="1">
      <c r="A29" s="118" t="s">
        <v>855</v>
      </c>
      <c r="B29" s="189">
        <v>3589</v>
      </c>
    </row>
    <row r="30" spans="1:2" ht="21" customHeight="1">
      <c r="A30" s="118" t="s">
        <v>856</v>
      </c>
      <c r="B30" s="189">
        <v>2177</v>
      </c>
    </row>
    <row r="31" spans="1:2" ht="21" customHeight="1">
      <c r="A31" s="118" t="s">
        <v>857</v>
      </c>
      <c r="B31" s="189">
        <v>1740</v>
      </c>
    </row>
    <row r="32" spans="1:2" ht="21" customHeight="1">
      <c r="A32" s="118" t="s">
        <v>858</v>
      </c>
      <c r="B32" s="189">
        <v>11555</v>
      </c>
    </row>
    <row r="33" spans="1:2" ht="21" customHeight="1">
      <c r="A33" s="118" t="s">
        <v>859</v>
      </c>
      <c r="B33" s="189">
        <v>13400</v>
      </c>
    </row>
    <row r="34" spans="1:2" ht="21" customHeight="1">
      <c r="A34" s="118" t="s">
        <v>860</v>
      </c>
      <c r="B34" s="189">
        <v>8018</v>
      </c>
    </row>
    <row r="35" spans="1:2" s="210" customFormat="1" ht="21" customHeight="1">
      <c r="A35" s="209" t="s">
        <v>832</v>
      </c>
      <c r="B35" s="147">
        <f>SUM(B36:B43)</f>
        <v>294762</v>
      </c>
    </row>
    <row r="36" spans="1:2" ht="21" customHeight="1">
      <c r="A36" s="118" t="s">
        <v>861</v>
      </c>
      <c r="B36" s="189">
        <v>19820</v>
      </c>
    </row>
    <row r="37" spans="1:2" ht="21" customHeight="1">
      <c r="A37" s="118" t="s">
        <v>862</v>
      </c>
      <c r="B37" s="189">
        <v>806</v>
      </c>
    </row>
    <row r="38" spans="1:2" ht="21" customHeight="1">
      <c r="A38" s="118" t="s">
        <v>863</v>
      </c>
      <c r="B38" s="189">
        <v>1</v>
      </c>
    </row>
    <row r="39" spans="1:2" ht="21" customHeight="1">
      <c r="A39" s="118" t="s">
        <v>864</v>
      </c>
      <c r="B39" s="189">
        <v>162</v>
      </c>
    </row>
    <row r="40" spans="1:2" ht="21" customHeight="1">
      <c r="A40" s="118" t="s">
        <v>865</v>
      </c>
      <c r="B40" s="189">
        <v>26</v>
      </c>
    </row>
    <row r="41" spans="1:2" ht="21" customHeight="1">
      <c r="A41" s="118" t="s">
        <v>866</v>
      </c>
      <c r="B41" s="189">
        <v>40434</v>
      </c>
    </row>
    <row r="42" spans="1:2" ht="21" customHeight="1">
      <c r="A42" s="207" t="s">
        <v>868</v>
      </c>
      <c r="B42" s="189">
        <v>6</v>
      </c>
    </row>
    <row r="43" spans="1:2" ht="21" customHeight="1">
      <c r="A43" s="118" t="s">
        <v>867</v>
      </c>
      <c r="B43" s="189">
        <v>233507</v>
      </c>
    </row>
  </sheetData>
  <sheetProtection/>
  <mergeCells count="1">
    <mergeCell ref="A2:B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Zeros="0" zoomScalePageLayoutView="0" workbookViewId="0" topLeftCell="A1">
      <selection activeCell="B8" sqref="B8"/>
    </sheetView>
  </sheetViews>
  <sheetFormatPr defaultColWidth="9.00390625" defaultRowHeight="14.25"/>
  <cols>
    <col min="1" max="1" width="58.00390625" style="1" customWidth="1"/>
    <col min="2" max="2" width="33.875" style="1" customWidth="1"/>
    <col min="3" max="3" width="9.00390625" style="1" customWidth="1"/>
    <col min="4" max="4" width="33.125" style="1" customWidth="1"/>
    <col min="5" max="16384" width="9.00390625" style="1" customWidth="1"/>
  </cols>
  <sheetData>
    <row r="1" spans="1:2" ht="21" customHeight="1">
      <c r="A1" s="12" t="s">
        <v>72</v>
      </c>
      <c r="B1" s="3"/>
    </row>
    <row r="2" spans="1:4" ht="36.75" customHeight="1">
      <c r="A2" s="315" t="s">
        <v>711</v>
      </c>
      <c r="B2" s="315"/>
      <c r="C2" s="34"/>
      <c r="D2" s="34"/>
    </row>
    <row r="3" spans="1:3" ht="21" customHeight="1">
      <c r="A3" s="35"/>
      <c r="B3" s="8" t="s">
        <v>50</v>
      </c>
      <c r="C3" s="36"/>
    </row>
    <row r="4" spans="1:2" ht="33.75" customHeight="1">
      <c r="A4" s="4" t="s">
        <v>0</v>
      </c>
      <c r="B4" s="188" t="s">
        <v>827</v>
      </c>
    </row>
    <row r="5" spans="1:2" ht="21.75" customHeight="1">
      <c r="A5" s="7" t="s">
        <v>1</v>
      </c>
      <c r="B5" s="135">
        <v>933</v>
      </c>
    </row>
    <row r="6" spans="1:2" ht="21.75" customHeight="1">
      <c r="A6" s="7" t="s">
        <v>2</v>
      </c>
      <c r="B6" s="135">
        <v>1438</v>
      </c>
    </row>
    <row r="7" spans="1:2" ht="21.75" customHeight="1">
      <c r="A7" s="7" t="s">
        <v>3</v>
      </c>
      <c r="B7" s="189">
        <v>11555</v>
      </c>
    </row>
    <row r="8" spans="1:2" ht="21.75" customHeight="1">
      <c r="A8" s="7" t="s">
        <v>4</v>
      </c>
      <c r="B8" s="135">
        <v>11555</v>
      </c>
    </row>
    <row r="9" spans="1:2" ht="21.75" customHeight="1">
      <c r="A9" s="37" t="s">
        <v>5</v>
      </c>
      <c r="B9" s="135"/>
    </row>
    <row r="10" spans="1:2" ht="21.75" customHeight="1">
      <c r="A10" s="7"/>
      <c r="B10" s="135"/>
    </row>
    <row r="11" spans="1:2" ht="21.75" customHeight="1">
      <c r="A11" s="4" t="s">
        <v>6</v>
      </c>
      <c r="B11" s="144">
        <f>SUM(B5:B7)</f>
        <v>13926</v>
      </c>
    </row>
    <row r="12" spans="1:2" ht="102" customHeight="1">
      <c r="A12" s="316" t="s">
        <v>828</v>
      </c>
      <c r="B12" s="317"/>
    </row>
  </sheetData>
  <sheetProtection/>
  <mergeCells count="2">
    <mergeCell ref="A2:B2"/>
    <mergeCell ref="A12:B1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Zero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:F2"/>
    </sheetView>
  </sheetViews>
  <sheetFormatPr defaultColWidth="9.00390625" defaultRowHeight="22.5" customHeight="1"/>
  <cols>
    <col min="1" max="1" width="46.50390625" style="71" customWidth="1"/>
    <col min="2" max="6" width="13.00390625" style="70" customWidth="1"/>
    <col min="7" max="7" width="10.50390625" style="70" customWidth="1"/>
    <col min="8" max="16384" width="9.00390625" style="70" customWidth="1"/>
  </cols>
  <sheetData>
    <row r="1" ht="22.5" customHeight="1">
      <c r="A1" s="57" t="s">
        <v>73</v>
      </c>
    </row>
    <row r="2" spans="1:6" ht="22.5" customHeight="1">
      <c r="A2" s="378" t="s">
        <v>932</v>
      </c>
      <c r="B2" s="319"/>
      <c r="C2" s="319"/>
      <c r="D2" s="319"/>
      <c r="E2" s="319"/>
      <c r="F2" s="319"/>
    </row>
    <row r="3" ht="22.5" customHeight="1">
      <c r="F3" s="69" t="s">
        <v>7</v>
      </c>
    </row>
    <row r="4" spans="1:6" ht="22.5" customHeight="1">
      <c r="A4" s="320" t="s">
        <v>39</v>
      </c>
      <c r="B4" s="322" t="s">
        <v>878</v>
      </c>
      <c r="C4" s="324" t="s">
        <v>211</v>
      </c>
      <c r="D4" s="324"/>
      <c r="E4" s="324"/>
      <c r="F4" s="322" t="s">
        <v>212</v>
      </c>
    </row>
    <row r="5" spans="1:6" ht="22.5" customHeight="1">
      <c r="A5" s="321"/>
      <c r="B5" s="323"/>
      <c r="C5" s="58" t="s">
        <v>8</v>
      </c>
      <c r="D5" s="58" t="s">
        <v>213</v>
      </c>
      <c r="E5" s="58" t="s">
        <v>214</v>
      </c>
      <c r="F5" s="323"/>
    </row>
    <row r="6" spans="1:6" s="194" customFormat="1" ht="22.5" customHeight="1">
      <c r="A6" s="192" t="s">
        <v>18</v>
      </c>
      <c r="B6" s="193">
        <f>SUM(B7,B13,B27)</f>
        <v>1331576</v>
      </c>
      <c r="C6" s="193">
        <f>SUM(C7,C13,C27)</f>
        <v>2107634</v>
      </c>
      <c r="D6" s="193">
        <f>SUM(D7,D13,D27)</f>
        <v>968482</v>
      </c>
      <c r="E6" s="193">
        <f>SUM(E7,E13,E27)</f>
        <v>1139152</v>
      </c>
      <c r="F6" s="193">
        <f>SUM(F7,F13,F27)</f>
        <v>192424</v>
      </c>
    </row>
    <row r="7" spans="1:6" s="194" customFormat="1" ht="20.25" customHeight="1">
      <c r="A7" s="195" t="s">
        <v>753</v>
      </c>
      <c r="B7" s="190">
        <f>SUM(E7:F7)</f>
        <v>466720</v>
      </c>
      <c r="C7" s="190">
        <f>SUM(C8:C12)</f>
        <v>1040150</v>
      </c>
      <c r="D7" s="190">
        <f>SUM(D8:D12)</f>
        <v>573430</v>
      </c>
      <c r="E7" s="190">
        <f>SUM(E8:E12)</f>
        <v>466720</v>
      </c>
      <c r="F7" s="190">
        <f>SUM(F8:F12)</f>
        <v>0</v>
      </c>
    </row>
    <row r="8" spans="1:6" ht="20.25" customHeight="1">
      <c r="A8" s="72" t="s">
        <v>215</v>
      </c>
      <c r="B8" s="191">
        <f>SUM(E8:F8)</f>
        <v>47141</v>
      </c>
      <c r="C8" s="191">
        <f>SUM(D8:E8)</f>
        <v>75734</v>
      </c>
      <c r="D8" s="191">
        <v>28593</v>
      </c>
      <c r="E8" s="191">
        <v>47141</v>
      </c>
      <c r="F8" s="191"/>
    </row>
    <row r="9" spans="1:6" ht="20.25" customHeight="1">
      <c r="A9" s="72" t="s">
        <v>216</v>
      </c>
      <c r="B9" s="191">
        <f aca="true" t="shared" si="0" ref="B9:B47">SUM(E9:F9)</f>
        <v>10778</v>
      </c>
      <c r="C9" s="191">
        <f aca="true" t="shared" si="1" ref="C9:C47">SUM(D9:E9)</f>
        <v>18867</v>
      </c>
      <c r="D9" s="191">
        <v>8089</v>
      </c>
      <c r="E9" s="191">
        <v>10778</v>
      </c>
      <c r="F9" s="191"/>
    </row>
    <row r="10" spans="1:6" ht="20.25" customHeight="1">
      <c r="A10" s="72" t="s">
        <v>217</v>
      </c>
      <c r="B10" s="191">
        <f t="shared" si="0"/>
        <v>49114</v>
      </c>
      <c r="C10" s="191">
        <f t="shared" si="1"/>
        <v>85988</v>
      </c>
      <c r="D10" s="191">
        <v>36874</v>
      </c>
      <c r="E10" s="191">
        <v>49114</v>
      </c>
      <c r="F10" s="191"/>
    </row>
    <row r="11" spans="1:6" ht="20.25" customHeight="1">
      <c r="A11" s="149" t="s">
        <v>755</v>
      </c>
      <c r="B11" s="191">
        <f t="shared" si="0"/>
        <v>7188</v>
      </c>
      <c r="C11" s="191">
        <f t="shared" si="1"/>
        <v>42358</v>
      </c>
      <c r="D11" s="191">
        <v>35170</v>
      </c>
      <c r="E11" s="191">
        <v>7188</v>
      </c>
      <c r="F11" s="191"/>
    </row>
    <row r="12" spans="1:6" ht="20.25" customHeight="1">
      <c r="A12" s="72" t="s">
        <v>218</v>
      </c>
      <c r="B12" s="191">
        <f t="shared" si="0"/>
        <v>352499</v>
      </c>
      <c r="C12" s="191">
        <f t="shared" si="1"/>
        <v>817203</v>
      </c>
      <c r="D12" s="191">
        <v>464704</v>
      </c>
      <c r="E12" s="191">
        <v>352499</v>
      </c>
      <c r="F12" s="191"/>
    </row>
    <row r="13" spans="1:7" s="194" customFormat="1" ht="20.25" customHeight="1">
      <c r="A13" s="196" t="s">
        <v>754</v>
      </c>
      <c r="B13" s="190">
        <f t="shared" si="0"/>
        <v>655320</v>
      </c>
      <c r="C13" s="190">
        <f>SUM(C14:C26)</f>
        <v>768342</v>
      </c>
      <c r="D13" s="190">
        <f>SUM(D14:D26)</f>
        <v>277060</v>
      </c>
      <c r="E13" s="190">
        <f>SUM(E14:E26)</f>
        <v>491282</v>
      </c>
      <c r="F13" s="190">
        <f>SUM(F14:F26)</f>
        <v>164038</v>
      </c>
      <c r="G13" s="197">
        <v>0</v>
      </c>
    </row>
    <row r="14" spans="1:6" ht="20.25" customHeight="1">
      <c r="A14" s="150" t="s">
        <v>756</v>
      </c>
      <c r="B14" s="191">
        <f t="shared" si="0"/>
        <v>220874</v>
      </c>
      <c r="C14" s="191">
        <f t="shared" si="1"/>
        <v>266782</v>
      </c>
      <c r="D14" s="191">
        <v>45908</v>
      </c>
      <c r="E14" s="191">
        <v>220874</v>
      </c>
      <c r="F14" s="191"/>
    </row>
    <row r="15" spans="1:6" ht="20.25" customHeight="1">
      <c r="A15" s="151" t="s">
        <v>757</v>
      </c>
      <c r="B15" s="191">
        <f t="shared" si="0"/>
        <v>246040</v>
      </c>
      <c r="C15" s="191">
        <f t="shared" si="1"/>
        <v>105170</v>
      </c>
      <c r="D15" s="191">
        <v>23168</v>
      </c>
      <c r="E15" s="191">
        <v>82002</v>
      </c>
      <c r="F15" s="191">
        <v>164038</v>
      </c>
    </row>
    <row r="16" spans="1:6" ht="20.25" customHeight="1">
      <c r="A16" s="151" t="s">
        <v>758</v>
      </c>
      <c r="B16" s="191">
        <f t="shared" si="0"/>
        <v>667</v>
      </c>
      <c r="C16" s="191">
        <f t="shared" si="1"/>
        <v>3891</v>
      </c>
      <c r="D16" s="191">
        <v>3224</v>
      </c>
      <c r="E16" s="191">
        <v>667</v>
      </c>
      <c r="F16" s="191"/>
    </row>
    <row r="17" spans="1:6" ht="20.25" customHeight="1">
      <c r="A17" s="151" t="s">
        <v>759</v>
      </c>
      <c r="B17" s="191">
        <f t="shared" si="0"/>
        <v>12425</v>
      </c>
      <c r="C17" s="191">
        <f t="shared" si="1"/>
        <v>16690</v>
      </c>
      <c r="D17" s="191">
        <v>4265</v>
      </c>
      <c r="E17" s="191">
        <v>12425</v>
      </c>
      <c r="F17" s="191"/>
    </row>
    <row r="18" spans="1:6" ht="20.25" customHeight="1">
      <c r="A18" s="151" t="s">
        <v>760</v>
      </c>
      <c r="B18" s="191">
        <f t="shared" si="0"/>
        <v>34375</v>
      </c>
      <c r="C18" s="191">
        <f t="shared" si="1"/>
        <v>38005</v>
      </c>
      <c r="D18" s="191">
        <v>3630</v>
      </c>
      <c r="E18" s="191">
        <v>34375</v>
      </c>
      <c r="F18" s="191"/>
    </row>
    <row r="19" spans="1:6" ht="20.25" customHeight="1">
      <c r="A19" s="151" t="s">
        <v>761</v>
      </c>
      <c r="B19" s="191">
        <f t="shared" si="0"/>
        <v>1078</v>
      </c>
      <c r="C19" s="191">
        <f t="shared" si="1"/>
        <v>9940</v>
      </c>
      <c r="D19" s="191">
        <v>8862</v>
      </c>
      <c r="E19" s="191">
        <v>1078</v>
      </c>
      <c r="F19" s="191"/>
    </row>
    <row r="20" spans="1:6" ht="20.25" customHeight="1">
      <c r="A20" s="150" t="s">
        <v>762</v>
      </c>
      <c r="B20" s="191">
        <f t="shared" si="0"/>
        <v>28420</v>
      </c>
      <c r="C20" s="191">
        <f t="shared" si="1"/>
        <v>187254</v>
      </c>
      <c r="D20" s="191">
        <v>158834</v>
      </c>
      <c r="E20" s="191">
        <v>28420</v>
      </c>
      <c r="F20" s="191"/>
    </row>
    <row r="21" spans="1:6" ht="20.25" customHeight="1">
      <c r="A21" s="151" t="s">
        <v>763</v>
      </c>
      <c r="B21" s="191">
        <f t="shared" si="0"/>
        <v>12396</v>
      </c>
      <c r="C21" s="191">
        <f t="shared" si="1"/>
        <v>16862</v>
      </c>
      <c r="D21" s="191">
        <v>4466</v>
      </c>
      <c r="E21" s="191">
        <v>12396</v>
      </c>
      <c r="F21" s="191"/>
    </row>
    <row r="22" spans="1:6" ht="20.25" customHeight="1">
      <c r="A22" s="151" t="s">
        <v>764</v>
      </c>
      <c r="B22" s="191">
        <f t="shared" si="0"/>
        <v>5000</v>
      </c>
      <c r="C22" s="191">
        <f t="shared" si="1"/>
        <v>5000</v>
      </c>
      <c r="D22" s="191">
        <v>0</v>
      </c>
      <c r="E22" s="191">
        <v>5000</v>
      </c>
      <c r="F22" s="191"/>
    </row>
    <row r="23" spans="1:6" ht="20.25" customHeight="1">
      <c r="A23" s="151" t="s">
        <v>765</v>
      </c>
      <c r="B23" s="191">
        <f t="shared" si="0"/>
        <v>26</v>
      </c>
      <c r="C23" s="191">
        <f t="shared" si="1"/>
        <v>26</v>
      </c>
      <c r="D23" s="191">
        <v>0</v>
      </c>
      <c r="E23" s="191">
        <v>26</v>
      </c>
      <c r="F23" s="191"/>
    </row>
    <row r="24" spans="1:6" ht="20.25" customHeight="1">
      <c r="A24" s="151" t="s">
        <v>766</v>
      </c>
      <c r="B24" s="191">
        <f t="shared" si="0"/>
        <v>41752</v>
      </c>
      <c r="C24" s="191">
        <f t="shared" si="1"/>
        <v>66302</v>
      </c>
      <c r="D24" s="191">
        <v>24550</v>
      </c>
      <c r="E24" s="191">
        <v>41752</v>
      </c>
      <c r="F24" s="191"/>
    </row>
    <row r="25" spans="1:6" ht="20.25" customHeight="1">
      <c r="A25" s="151" t="s">
        <v>767</v>
      </c>
      <c r="B25" s="191">
        <f t="shared" si="0"/>
        <v>4667</v>
      </c>
      <c r="C25" s="191">
        <f t="shared" si="1"/>
        <v>4820</v>
      </c>
      <c r="D25" s="191">
        <v>153</v>
      </c>
      <c r="E25" s="191">
        <v>4667</v>
      </c>
      <c r="F25" s="191"/>
    </row>
    <row r="26" spans="1:6" ht="20.25" customHeight="1">
      <c r="A26" s="151" t="s">
        <v>768</v>
      </c>
      <c r="B26" s="191">
        <f t="shared" si="0"/>
        <v>47600</v>
      </c>
      <c r="C26" s="191">
        <f t="shared" si="1"/>
        <v>47600</v>
      </c>
      <c r="D26" s="191">
        <v>0</v>
      </c>
      <c r="E26" s="191">
        <v>47600</v>
      </c>
      <c r="F26" s="191"/>
    </row>
    <row r="27" spans="1:6" s="194" customFormat="1" ht="20.25" customHeight="1">
      <c r="A27" s="198" t="s">
        <v>769</v>
      </c>
      <c r="B27" s="190">
        <f t="shared" si="0"/>
        <v>209536</v>
      </c>
      <c r="C27" s="190">
        <f>SUM(C28:C31,C39:C44,C47:C47)</f>
        <v>299142</v>
      </c>
      <c r="D27" s="190">
        <f>SUM(D28:D31,D39:D44,D47:D47)</f>
        <v>117992</v>
      </c>
      <c r="E27" s="190">
        <f>SUM(E28:E31,E39:E44,E47:E47)</f>
        <v>181150</v>
      </c>
      <c r="F27" s="190">
        <f>SUM(F28:F31,F39:F44,F47:F47)</f>
        <v>28386</v>
      </c>
    </row>
    <row r="28" spans="1:6" ht="20.25" customHeight="1">
      <c r="A28" s="152" t="s">
        <v>9</v>
      </c>
      <c r="B28" s="191">
        <f t="shared" si="0"/>
        <v>1219</v>
      </c>
      <c r="C28" s="191">
        <f t="shared" si="1"/>
        <v>1675</v>
      </c>
      <c r="D28" s="191">
        <v>456</v>
      </c>
      <c r="E28" s="191">
        <v>1219</v>
      </c>
      <c r="F28" s="191"/>
    </row>
    <row r="29" spans="1:6" ht="20.25" customHeight="1">
      <c r="A29" s="199" t="s">
        <v>236</v>
      </c>
      <c r="B29" s="191">
        <f t="shared" si="0"/>
        <v>10</v>
      </c>
      <c r="C29" s="191">
        <f t="shared" si="1"/>
        <v>210</v>
      </c>
      <c r="D29" s="191">
        <v>200</v>
      </c>
      <c r="E29" s="191">
        <v>10</v>
      </c>
      <c r="F29" s="191"/>
    </row>
    <row r="30" spans="1:6" ht="20.25" customHeight="1">
      <c r="A30" s="152" t="s">
        <v>10</v>
      </c>
      <c r="B30" s="191">
        <f t="shared" si="0"/>
        <v>0</v>
      </c>
      <c r="C30" s="191">
        <f t="shared" si="1"/>
        <v>369</v>
      </c>
      <c r="D30" s="191">
        <v>369</v>
      </c>
      <c r="E30" s="191">
        <v>0</v>
      </c>
      <c r="F30" s="191"/>
    </row>
    <row r="31" spans="1:6" ht="20.25" customHeight="1">
      <c r="A31" s="152" t="s">
        <v>11</v>
      </c>
      <c r="B31" s="191">
        <f t="shared" si="0"/>
        <v>45852</v>
      </c>
      <c r="C31" s="191">
        <f t="shared" si="1"/>
        <v>46115</v>
      </c>
      <c r="D31" s="191">
        <v>28649</v>
      </c>
      <c r="E31" s="191">
        <v>17466</v>
      </c>
      <c r="F31" s="191">
        <v>28386</v>
      </c>
    </row>
    <row r="32" spans="1:6" ht="20.25" customHeight="1">
      <c r="A32" s="200" t="s">
        <v>285</v>
      </c>
      <c r="B32" s="191">
        <f t="shared" si="0"/>
        <v>1698</v>
      </c>
      <c r="C32" s="191">
        <f t="shared" si="1"/>
        <v>9240</v>
      </c>
      <c r="D32" s="191">
        <v>7542</v>
      </c>
      <c r="E32" s="191">
        <v>1698</v>
      </c>
      <c r="F32" s="191"/>
    </row>
    <row r="33" spans="1:6" ht="20.25" customHeight="1">
      <c r="A33" s="200" t="s">
        <v>289</v>
      </c>
      <c r="B33" s="191">
        <f t="shared" si="0"/>
        <v>0</v>
      </c>
      <c r="C33" s="191">
        <f t="shared" si="1"/>
        <v>2884</v>
      </c>
      <c r="D33" s="191">
        <v>2884</v>
      </c>
      <c r="E33" s="191"/>
      <c r="F33" s="191"/>
    </row>
    <row r="34" spans="1:6" ht="20.25" customHeight="1">
      <c r="A34" s="200" t="s">
        <v>286</v>
      </c>
      <c r="B34" s="191">
        <f t="shared" si="0"/>
        <v>6189</v>
      </c>
      <c r="C34" s="191">
        <f t="shared" si="1"/>
        <v>6189</v>
      </c>
      <c r="D34" s="191"/>
      <c r="E34" s="191">
        <v>6189</v>
      </c>
      <c r="F34" s="191"/>
    </row>
    <row r="35" spans="1:6" ht="20.25" customHeight="1">
      <c r="A35" s="200" t="s">
        <v>287</v>
      </c>
      <c r="B35" s="191">
        <f t="shared" si="0"/>
        <v>0</v>
      </c>
      <c r="C35" s="191">
        <f t="shared" si="1"/>
        <v>7799</v>
      </c>
      <c r="D35" s="191">
        <v>7799</v>
      </c>
      <c r="E35" s="191"/>
      <c r="F35" s="191"/>
    </row>
    <row r="36" spans="1:6" ht="20.25" customHeight="1">
      <c r="A36" s="200" t="s">
        <v>288</v>
      </c>
      <c r="B36" s="191">
        <f t="shared" si="0"/>
        <v>3022</v>
      </c>
      <c r="C36" s="191">
        <f t="shared" si="1"/>
        <v>3022</v>
      </c>
      <c r="D36" s="191"/>
      <c r="E36" s="191">
        <v>3022</v>
      </c>
      <c r="F36" s="191"/>
    </row>
    <row r="37" spans="1:6" ht="20.25" customHeight="1">
      <c r="A37" s="201" t="s">
        <v>770</v>
      </c>
      <c r="B37" s="191">
        <f t="shared" si="0"/>
        <v>331</v>
      </c>
      <c r="C37" s="191">
        <f t="shared" si="1"/>
        <v>6410</v>
      </c>
      <c r="D37" s="191">
        <v>6079</v>
      </c>
      <c r="E37" s="191">
        <v>331</v>
      </c>
      <c r="F37" s="191"/>
    </row>
    <row r="38" spans="1:6" ht="20.25" customHeight="1">
      <c r="A38" s="200" t="s">
        <v>290</v>
      </c>
      <c r="B38" s="191">
        <f t="shared" si="0"/>
        <v>27850</v>
      </c>
      <c r="C38" s="191">
        <f t="shared" si="1"/>
        <v>0</v>
      </c>
      <c r="D38" s="191"/>
      <c r="E38" s="191"/>
      <c r="F38" s="191">
        <v>27850</v>
      </c>
    </row>
    <row r="39" spans="1:6" ht="20.25" customHeight="1">
      <c r="A39" s="152" t="s">
        <v>12</v>
      </c>
      <c r="B39" s="191">
        <f t="shared" si="0"/>
        <v>3009</v>
      </c>
      <c r="C39" s="191">
        <f t="shared" si="1"/>
        <v>5289</v>
      </c>
      <c r="D39" s="191">
        <v>2280</v>
      </c>
      <c r="E39" s="191">
        <v>3009</v>
      </c>
      <c r="F39" s="191"/>
    </row>
    <row r="40" spans="1:6" ht="20.25" customHeight="1">
      <c r="A40" s="152" t="s">
        <v>13</v>
      </c>
      <c r="B40" s="191">
        <f t="shared" si="0"/>
        <v>21230</v>
      </c>
      <c r="C40" s="191">
        <f t="shared" si="1"/>
        <v>65793</v>
      </c>
      <c r="D40" s="191">
        <v>44563</v>
      </c>
      <c r="E40" s="191">
        <v>21230</v>
      </c>
      <c r="F40" s="191"/>
    </row>
    <row r="41" spans="1:6" ht="20.25" customHeight="1">
      <c r="A41" s="152" t="s">
        <v>14</v>
      </c>
      <c r="B41" s="191">
        <f t="shared" si="0"/>
        <v>37441</v>
      </c>
      <c r="C41" s="191">
        <f t="shared" si="1"/>
        <v>44089</v>
      </c>
      <c r="D41" s="191">
        <v>6648</v>
      </c>
      <c r="E41" s="191">
        <v>37441</v>
      </c>
      <c r="F41" s="191"/>
    </row>
    <row r="42" spans="1:6" s="148" customFormat="1" ht="20.25" customHeight="1">
      <c r="A42" s="152" t="s">
        <v>15</v>
      </c>
      <c r="B42" s="191">
        <f t="shared" si="0"/>
        <v>12515</v>
      </c>
      <c r="C42" s="191">
        <f t="shared" si="1"/>
        <v>30371</v>
      </c>
      <c r="D42" s="191">
        <v>17856</v>
      </c>
      <c r="E42" s="191">
        <v>12515</v>
      </c>
      <c r="F42" s="191"/>
    </row>
    <row r="43" spans="1:6" ht="20.25" customHeight="1">
      <c r="A43" s="152" t="s">
        <v>16</v>
      </c>
      <c r="B43" s="191">
        <f t="shared" si="0"/>
        <v>10305</v>
      </c>
      <c r="C43" s="191">
        <f t="shared" si="1"/>
        <v>21158</v>
      </c>
      <c r="D43" s="191">
        <v>10853</v>
      </c>
      <c r="E43" s="191">
        <v>10305</v>
      </c>
      <c r="F43" s="191"/>
    </row>
    <row r="44" spans="1:6" ht="20.25" customHeight="1">
      <c r="A44" s="152" t="s">
        <v>17</v>
      </c>
      <c r="B44" s="191">
        <f t="shared" si="0"/>
        <v>5000</v>
      </c>
      <c r="C44" s="191">
        <f t="shared" si="1"/>
        <v>11118</v>
      </c>
      <c r="D44" s="191">
        <v>6118</v>
      </c>
      <c r="E44" s="191">
        <v>5000</v>
      </c>
      <c r="F44" s="191"/>
    </row>
    <row r="45" spans="1:6" ht="20.25" customHeight="1">
      <c r="A45" s="200" t="s">
        <v>284</v>
      </c>
      <c r="B45" s="191">
        <f t="shared" si="0"/>
        <v>0</v>
      </c>
      <c r="C45" s="191">
        <f t="shared" si="1"/>
        <v>6118</v>
      </c>
      <c r="D45" s="191">
        <v>6118</v>
      </c>
      <c r="E45" s="191">
        <v>0</v>
      </c>
      <c r="F45" s="191"/>
    </row>
    <row r="46" spans="1:6" ht="20.25" customHeight="1">
      <c r="A46" s="200" t="s">
        <v>283</v>
      </c>
      <c r="B46" s="191">
        <f t="shared" si="0"/>
        <v>5000</v>
      </c>
      <c r="C46" s="191">
        <f t="shared" si="1"/>
        <v>5000</v>
      </c>
      <c r="D46" s="191"/>
      <c r="E46" s="191">
        <v>5000</v>
      </c>
      <c r="F46" s="191"/>
    </row>
    <row r="47" spans="1:6" ht="20.25" customHeight="1">
      <c r="A47" s="152" t="s">
        <v>237</v>
      </c>
      <c r="B47" s="191">
        <f t="shared" si="0"/>
        <v>72955</v>
      </c>
      <c r="C47" s="191">
        <f t="shared" si="1"/>
        <v>72955</v>
      </c>
      <c r="D47" s="191"/>
      <c r="E47" s="191">
        <v>72955</v>
      </c>
      <c r="F47" s="191"/>
    </row>
    <row r="48" spans="1:6" ht="20.25" customHeight="1">
      <c r="A48" s="318"/>
      <c r="B48" s="318"/>
      <c r="C48" s="318"/>
      <c r="D48" s="318"/>
      <c r="E48" s="318"/>
      <c r="F48" s="318"/>
    </row>
  </sheetData>
  <sheetProtection/>
  <mergeCells count="6">
    <mergeCell ref="A48:F48"/>
    <mergeCell ref="A2:F2"/>
    <mergeCell ref="A4:A5"/>
    <mergeCell ref="B4:B5"/>
    <mergeCell ref="C4:E4"/>
    <mergeCell ref="F4:F5"/>
  </mergeCells>
  <printOptions horizontalCentered="1"/>
  <pageMargins left="0.5511811023622047" right="0.5511811023622047" top="0.5905511811023623" bottom="0.5905511811023623" header="0.31496062992125984" footer="0.31496062992125984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">
      <selection activeCell="A2" sqref="A2:E2"/>
    </sheetView>
  </sheetViews>
  <sheetFormatPr defaultColWidth="9.00390625" defaultRowHeight="18.75" customHeight="1"/>
  <cols>
    <col min="1" max="1" width="17.625" style="43" customWidth="1"/>
    <col min="2" max="2" width="14.50390625" style="56" bestFit="1" customWidth="1"/>
    <col min="3" max="3" width="13.75390625" style="109" customWidth="1"/>
    <col min="4" max="4" width="16.125" style="109" bestFit="1" customWidth="1"/>
    <col min="5" max="5" width="13.875" style="43" bestFit="1" customWidth="1"/>
    <col min="6" max="16384" width="9.00390625" style="43" customWidth="1"/>
  </cols>
  <sheetData>
    <row r="1" ht="18.75" customHeight="1">
      <c r="A1" s="56" t="s">
        <v>74</v>
      </c>
    </row>
    <row r="2" spans="1:5" s="76" customFormat="1" ht="27" customHeight="1">
      <c r="A2" s="327" t="s">
        <v>772</v>
      </c>
      <c r="B2" s="327"/>
      <c r="C2" s="327"/>
      <c r="D2" s="327"/>
      <c r="E2" s="327"/>
    </row>
    <row r="3" spans="1:5" ht="18.75" customHeight="1">
      <c r="A3" s="44"/>
      <c r="E3" s="45" t="s">
        <v>38</v>
      </c>
    </row>
    <row r="4" spans="1:5" s="46" customFormat="1" ht="22.5" customHeight="1">
      <c r="A4" s="80" t="s">
        <v>219</v>
      </c>
      <c r="B4" s="77" t="s">
        <v>67</v>
      </c>
      <c r="C4" s="110" t="s">
        <v>64</v>
      </c>
      <c r="D4" s="110" t="s">
        <v>65</v>
      </c>
      <c r="E4" s="80" t="s">
        <v>66</v>
      </c>
    </row>
    <row r="5" spans="1:5" s="78" customFormat="1" ht="18.75" customHeight="1">
      <c r="A5" s="211" t="s">
        <v>220</v>
      </c>
      <c r="B5" s="202">
        <f>C5+D5+E5</f>
        <v>79438</v>
      </c>
      <c r="C5" s="203">
        <v>50933</v>
      </c>
      <c r="D5" s="202">
        <v>17993</v>
      </c>
      <c r="E5" s="202">
        <v>10512</v>
      </c>
    </row>
    <row r="6" spans="1:5" s="78" customFormat="1" ht="18.75" customHeight="1">
      <c r="A6" s="211" t="s">
        <v>221</v>
      </c>
      <c r="B6" s="202">
        <f aca="true" t="shared" si="0" ref="B6:B20">C6+D6+E6</f>
        <v>110215</v>
      </c>
      <c r="C6" s="203">
        <v>70711</v>
      </c>
      <c r="D6" s="202">
        <v>21894</v>
      </c>
      <c r="E6" s="202">
        <v>17610</v>
      </c>
    </row>
    <row r="7" spans="1:5" s="78" customFormat="1" ht="18.75" customHeight="1">
      <c r="A7" s="211" t="s">
        <v>222</v>
      </c>
      <c r="B7" s="202">
        <f t="shared" si="0"/>
        <v>72309</v>
      </c>
      <c r="C7" s="203">
        <v>40888</v>
      </c>
      <c r="D7" s="202">
        <v>19497</v>
      </c>
      <c r="E7" s="202">
        <v>11924</v>
      </c>
    </row>
    <row r="8" spans="1:5" s="78" customFormat="1" ht="18.75" customHeight="1">
      <c r="A8" s="211" t="s">
        <v>223</v>
      </c>
      <c r="B8" s="202">
        <f t="shared" si="0"/>
        <v>45192</v>
      </c>
      <c r="C8" s="203">
        <v>17362</v>
      </c>
      <c r="D8" s="202">
        <v>18996</v>
      </c>
      <c r="E8" s="202">
        <v>8834</v>
      </c>
    </row>
    <row r="9" spans="1:5" s="78" customFormat="1" ht="18.75" customHeight="1">
      <c r="A9" s="212" t="s">
        <v>224</v>
      </c>
      <c r="B9" s="202">
        <f t="shared" si="0"/>
        <v>18798</v>
      </c>
      <c r="C9" s="203">
        <v>10271</v>
      </c>
      <c r="D9" s="202">
        <v>6409</v>
      </c>
      <c r="E9" s="202">
        <v>2118</v>
      </c>
    </row>
    <row r="10" spans="1:5" s="78" customFormat="1" ht="18.75" customHeight="1">
      <c r="A10" s="211" t="s">
        <v>225</v>
      </c>
      <c r="B10" s="202">
        <f t="shared" si="0"/>
        <v>22715</v>
      </c>
      <c r="C10" s="203">
        <v>11986</v>
      </c>
      <c r="D10" s="202">
        <v>4518</v>
      </c>
      <c r="E10" s="202">
        <v>6211</v>
      </c>
    </row>
    <row r="11" spans="1:5" s="153" customFormat="1" ht="18.75" customHeight="1">
      <c r="A11" s="213" t="s">
        <v>232</v>
      </c>
      <c r="B11" s="202">
        <f>C11+D11+E11</f>
        <v>29753</v>
      </c>
      <c r="C11" s="203">
        <v>11483</v>
      </c>
      <c r="D11" s="202">
        <v>4508</v>
      </c>
      <c r="E11" s="202">
        <v>13762</v>
      </c>
    </row>
    <row r="12" spans="1:5" s="153" customFormat="1" ht="18.75" customHeight="1">
      <c r="A12" s="214" t="s">
        <v>233</v>
      </c>
      <c r="B12" s="202">
        <f>C12+D12+E12</f>
        <v>8030</v>
      </c>
      <c r="C12" s="203">
        <v>-2746</v>
      </c>
      <c r="D12" s="202">
        <v>628</v>
      </c>
      <c r="E12" s="202">
        <v>10148</v>
      </c>
    </row>
    <row r="13" spans="1:5" s="153" customFormat="1" ht="18.75" customHeight="1">
      <c r="A13" s="214" t="s">
        <v>234</v>
      </c>
      <c r="B13" s="202">
        <f>C13+D13+E13</f>
        <v>145668</v>
      </c>
      <c r="C13" s="203">
        <v>107664</v>
      </c>
      <c r="D13" s="202">
        <v>4066</v>
      </c>
      <c r="E13" s="202">
        <v>33938</v>
      </c>
    </row>
    <row r="14" spans="1:5" s="153" customFormat="1" ht="18.75" customHeight="1">
      <c r="A14" s="214" t="s">
        <v>235</v>
      </c>
      <c r="B14" s="202">
        <f>C14+D14+E14</f>
        <v>236529</v>
      </c>
      <c r="C14" s="203">
        <v>17762</v>
      </c>
      <c r="D14" s="202">
        <v>210615</v>
      </c>
      <c r="E14" s="202">
        <v>8152</v>
      </c>
    </row>
    <row r="15" spans="1:5" s="78" customFormat="1" ht="18.75" customHeight="1">
      <c r="A15" s="213" t="s">
        <v>231</v>
      </c>
      <c r="B15" s="202">
        <f>C15+D15+E15</f>
        <v>112764</v>
      </c>
      <c r="C15" s="203">
        <v>23046</v>
      </c>
      <c r="D15" s="202">
        <v>73903</v>
      </c>
      <c r="E15" s="202">
        <v>15815</v>
      </c>
    </row>
    <row r="16" spans="1:5" s="78" customFormat="1" ht="18.75" customHeight="1">
      <c r="A16" s="212" t="s">
        <v>226</v>
      </c>
      <c r="B16" s="202">
        <f t="shared" si="0"/>
        <v>78749</v>
      </c>
      <c r="C16" s="203">
        <v>27918</v>
      </c>
      <c r="D16" s="202">
        <v>40497</v>
      </c>
      <c r="E16" s="202">
        <v>10334</v>
      </c>
    </row>
    <row r="17" spans="1:5" s="78" customFormat="1" ht="18.75" customHeight="1">
      <c r="A17" s="212" t="s">
        <v>227</v>
      </c>
      <c r="B17" s="202">
        <f t="shared" si="0"/>
        <v>113214</v>
      </c>
      <c r="C17" s="203">
        <v>21618</v>
      </c>
      <c r="D17" s="202">
        <v>74683</v>
      </c>
      <c r="E17" s="202">
        <v>16913</v>
      </c>
    </row>
    <row r="18" spans="1:5" s="78" customFormat="1" ht="18.75" customHeight="1">
      <c r="A18" s="212" t="s">
        <v>228</v>
      </c>
      <c r="B18" s="202">
        <f t="shared" si="0"/>
        <v>155456</v>
      </c>
      <c r="C18" s="203">
        <v>64206</v>
      </c>
      <c r="D18" s="202">
        <v>70845</v>
      </c>
      <c r="E18" s="202">
        <v>20405</v>
      </c>
    </row>
    <row r="19" spans="1:5" s="78" customFormat="1" ht="18.75" customHeight="1">
      <c r="A19" s="212" t="s">
        <v>229</v>
      </c>
      <c r="B19" s="202">
        <f t="shared" si="0"/>
        <v>49307</v>
      </c>
      <c r="C19" s="203">
        <v>-4325</v>
      </c>
      <c r="D19" s="202">
        <v>41508</v>
      </c>
      <c r="E19" s="202">
        <v>12124</v>
      </c>
    </row>
    <row r="20" spans="1:5" s="78" customFormat="1" ht="18.75" customHeight="1">
      <c r="A20" s="212" t="s">
        <v>230</v>
      </c>
      <c r="B20" s="202">
        <f t="shared" si="0"/>
        <v>53439</v>
      </c>
      <c r="C20" s="203">
        <v>-2057</v>
      </c>
      <c r="D20" s="202">
        <v>44760</v>
      </c>
      <c r="E20" s="202">
        <v>10736</v>
      </c>
    </row>
    <row r="21" spans="1:5" s="78" customFormat="1" ht="18.75" customHeight="1">
      <c r="A21" s="79"/>
      <c r="B21" s="202"/>
      <c r="C21" s="203"/>
      <c r="D21" s="202"/>
      <c r="E21" s="202"/>
    </row>
    <row r="22" spans="1:5" s="78" customFormat="1" ht="18.75" customHeight="1">
      <c r="A22" s="79"/>
      <c r="B22" s="204"/>
      <c r="C22" s="205"/>
      <c r="D22" s="204"/>
      <c r="E22" s="204"/>
    </row>
    <row r="23" spans="1:5" s="56" customFormat="1" ht="18.75" customHeight="1">
      <c r="A23" s="73" t="s">
        <v>27</v>
      </c>
      <c r="B23" s="206">
        <f>SUM(B5:B20)</f>
        <v>1331576</v>
      </c>
      <c r="C23" s="206">
        <f>SUM(C5:C20)</f>
        <v>466720</v>
      </c>
      <c r="D23" s="206">
        <f>SUM(D5:D20)</f>
        <v>655320</v>
      </c>
      <c r="E23" s="206">
        <f>SUM(E5:E20)</f>
        <v>209536</v>
      </c>
    </row>
    <row r="24" spans="1:5" s="78" customFormat="1" ht="44.25" customHeight="1">
      <c r="A24" s="325" t="s">
        <v>771</v>
      </c>
      <c r="B24" s="326"/>
      <c r="C24" s="326"/>
      <c r="D24" s="326"/>
      <c r="E24" s="326"/>
    </row>
    <row r="25" spans="3:4" s="78" customFormat="1" ht="18.75" customHeight="1">
      <c r="C25" s="111"/>
      <c r="D25" s="111"/>
    </row>
    <row r="26" spans="3:4" s="78" customFormat="1" ht="18.75" customHeight="1">
      <c r="C26" s="111"/>
      <c r="D26" s="111"/>
    </row>
    <row r="27" spans="3:4" s="78" customFormat="1" ht="18.75" customHeight="1">
      <c r="C27" s="111"/>
      <c r="D27" s="111"/>
    </row>
    <row r="28" spans="3:4" s="78" customFormat="1" ht="18.75" customHeight="1">
      <c r="C28" s="111"/>
      <c r="D28" s="111"/>
    </row>
    <row r="29" spans="3:4" s="78" customFormat="1" ht="18.75" customHeight="1">
      <c r="C29" s="111"/>
      <c r="D29" s="111"/>
    </row>
  </sheetData>
  <sheetProtection/>
  <mergeCells count="2">
    <mergeCell ref="A24:E24"/>
    <mergeCell ref="A2:E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Zeros="0" zoomScalePageLayoutView="0" workbookViewId="0" topLeftCell="A1">
      <selection activeCell="G5" sqref="G5"/>
    </sheetView>
  </sheetViews>
  <sheetFormatPr defaultColWidth="13.375" defaultRowHeight="32.25" customHeight="1"/>
  <cols>
    <col min="1" max="1" width="35.875" style="43" customWidth="1"/>
    <col min="2" max="4" width="15.50390625" style="43" customWidth="1"/>
    <col min="5" max="7" width="15.50390625" style="365" customWidth="1"/>
    <col min="8" max="16384" width="13.375" style="43" customWidth="1"/>
  </cols>
  <sheetData>
    <row r="1" spans="1:7" ht="21.75" customHeight="1">
      <c r="A1" s="345" t="s">
        <v>890</v>
      </c>
      <c r="B1" s="346"/>
      <c r="C1" s="346"/>
      <c r="D1" s="346"/>
      <c r="E1" s="347"/>
      <c r="F1" s="347"/>
      <c r="G1" s="347"/>
    </row>
    <row r="2" spans="1:7" s="349" customFormat="1" ht="24" customHeight="1">
      <c r="A2" s="348" t="s">
        <v>928</v>
      </c>
      <c r="B2" s="348"/>
      <c r="C2" s="348"/>
      <c r="D2" s="348"/>
      <c r="E2" s="348"/>
      <c r="F2" s="348"/>
      <c r="G2" s="348"/>
    </row>
    <row r="3" spans="1:7" ht="15.75" customHeight="1">
      <c r="A3" s="350"/>
      <c r="B3" s="350"/>
      <c r="C3" s="350"/>
      <c r="D3" s="350"/>
      <c r="E3" s="351"/>
      <c r="F3" s="351"/>
      <c r="G3" s="352" t="s">
        <v>38</v>
      </c>
    </row>
    <row r="4" spans="1:7" s="46" customFormat="1" ht="36.75" customHeight="1">
      <c r="A4" s="353" t="s">
        <v>39</v>
      </c>
      <c r="B4" s="354" t="s">
        <v>891</v>
      </c>
      <c r="C4" s="355"/>
      <c r="D4" s="356"/>
      <c r="E4" s="357" t="s">
        <v>892</v>
      </c>
      <c r="F4" s="358"/>
      <c r="G4" s="359"/>
    </row>
    <row r="5" spans="1:7" s="46" customFormat="1" ht="36.75" customHeight="1">
      <c r="A5" s="360"/>
      <c r="B5" s="361" t="s">
        <v>893</v>
      </c>
      <c r="C5" s="361" t="s">
        <v>894</v>
      </c>
      <c r="D5" s="379" t="s">
        <v>219</v>
      </c>
      <c r="E5" s="362" t="s">
        <v>893</v>
      </c>
      <c r="F5" s="361" t="s">
        <v>894</v>
      </c>
      <c r="G5" s="379" t="s">
        <v>219</v>
      </c>
    </row>
    <row r="6" spans="1:10" s="346" customFormat="1" ht="48.75" customHeight="1">
      <c r="A6" s="363" t="s">
        <v>895</v>
      </c>
      <c r="B6" s="374">
        <f>C6+D6</f>
        <v>17744496</v>
      </c>
      <c r="C6" s="374">
        <v>10457770</v>
      </c>
      <c r="D6" s="374">
        <v>7286726</v>
      </c>
      <c r="E6" s="374">
        <f>F6+G6</f>
        <v>0</v>
      </c>
      <c r="F6" s="374"/>
      <c r="G6" s="374"/>
      <c r="H6" s="364"/>
      <c r="I6" s="364"/>
      <c r="J6" s="364"/>
    </row>
    <row r="7" spans="1:10" s="346" customFormat="1" ht="48.75" customHeight="1">
      <c r="A7" s="363" t="s">
        <v>896</v>
      </c>
      <c r="B7" s="374">
        <f>C7+D7</f>
        <v>0</v>
      </c>
      <c r="C7" s="374"/>
      <c r="D7" s="374"/>
      <c r="E7" s="374">
        <f>F7+G7</f>
        <v>3817651</v>
      </c>
      <c r="F7" s="374">
        <v>2190755</v>
      </c>
      <c r="G7" s="374">
        <v>1626896</v>
      </c>
      <c r="H7" s="364"/>
      <c r="I7" s="364"/>
      <c r="J7" s="364"/>
    </row>
    <row r="8" spans="1:10" s="346" customFormat="1" ht="48.75" customHeight="1">
      <c r="A8" s="363" t="s">
        <v>897</v>
      </c>
      <c r="B8" s="374">
        <f>C8+D8</f>
        <v>0</v>
      </c>
      <c r="C8" s="374"/>
      <c r="D8" s="374"/>
      <c r="E8" s="374">
        <f>F8+G8</f>
        <v>6363846</v>
      </c>
      <c r="F8" s="374">
        <v>4444159</v>
      </c>
      <c r="G8" s="374">
        <v>1919687</v>
      </c>
      <c r="H8" s="364"/>
      <c r="I8" s="364"/>
      <c r="J8" s="364"/>
    </row>
    <row r="9" spans="1:10" s="346" customFormat="1" ht="48.75" customHeight="1">
      <c r="A9" s="363" t="s">
        <v>898</v>
      </c>
      <c r="B9" s="374">
        <f>C9+D9</f>
        <v>0</v>
      </c>
      <c r="C9" s="374"/>
      <c r="D9" s="374"/>
      <c r="E9" s="374">
        <f>F9+G9</f>
        <v>14234090</v>
      </c>
      <c r="F9" s="374">
        <v>8102601</v>
      </c>
      <c r="G9" s="374">
        <v>6131489</v>
      </c>
      <c r="H9" s="364"/>
      <c r="I9" s="364"/>
      <c r="J9" s="364"/>
    </row>
    <row r="10" spans="1:7" s="346" customFormat="1" ht="32.25" customHeight="1">
      <c r="A10" s="326" t="s">
        <v>899</v>
      </c>
      <c r="B10" s="325"/>
      <c r="C10" s="325"/>
      <c r="D10" s="325"/>
      <c r="E10" s="325"/>
      <c r="F10" s="325"/>
      <c r="G10" s="325"/>
    </row>
  </sheetData>
  <sheetProtection/>
  <mergeCells count="5">
    <mergeCell ref="A2:G2"/>
    <mergeCell ref="A4:A5"/>
    <mergeCell ref="B4:D4"/>
    <mergeCell ref="E4:G4"/>
    <mergeCell ref="A10:G10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showZeros="0" zoomScalePageLayoutView="0" workbookViewId="0" topLeftCell="A1">
      <selection activeCell="A2" sqref="A2:B2"/>
    </sheetView>
  </sheetViews>
  <sheetFormatPr defaultColWidth="8.625" defaultRowHeight="18.75" customHeight="1"/>
  <cols>
    <col min="1" max="1" width="38.75390625" style="43" customWidth="1"/>
    <col min="2" max="2" width="28.125" style="56" customWidth="1"/>
    <col min="3" max="3" width="10.25390625" style="43" customWidth="1"/>
    <col min="4" max="32" width="9.00390625" style="43" bestFit="1" customWidth="1"/>
    <col min="33" max="16384" width="8.625" style="43" customWidth="1"/>
  </cols>
  <sheetData>
    <row r="1" ht="18.75" customHeight="1">
      <c r="A1" s="56" t="s">
        <v>900</v>
      </c>
    </row>
    <row r="2" spans="1:2" s="349" customFormat="1" ht="22.5" customHeight="1">
      <c r="A2" s="348" t="s">
        <v>901</v>
      </c>
      <c r="B2" s="348"/>
    </row>
    <row r="3" spans="1:2" ht="18.75" customHeight="1">
      <c r="A3" s="350"/>
      <c r="B3" s="45" t="s">
        <v>38</v>
      </c>
    </row>
    <row r="4" spans="1:2" s="46" customFormat="1" ht="18.75" customHeight="1">
      <c r="A4" s="361" t="s">
        <v>902</v>
      </c>
      <c r="B4" s="366" t="s">
        <v>903</v>
      </c>
    </row>
    <row r="5" spans="1:2" s="346" customFormat="1" ht="18.75" customHeight="1">
      <c r="A5" s="367" t="s">
        <v>894</v>
      </c>
      <c r="B5" s="372">
        <v>10457770</v>
      </c>
    </row>
    <row r="6" spans="1:2" s="346" customFormat="1" ht="18.75" customHeight="1">
      <c r="A6" s="368" t="s">
        <v>904</v>
      </c>
      <c r="B6" s="372">
        <v>341941</v>
      </c>
    </row>
    <row r="7" spans="1:2" s="346" customFormat="1" ht="18.75" customHeight="1">
      <c r="A7" s="368" t="s">
        <v>905</v>
      </c>
      <c r="B7" s="372">
        <v>643102</v>
      </c>
    </row>
    <row r="8" spans="1:2" s="346" customFormat="1" ht="18.75" customHeight="1">
      <c r="A8" s="368" t="s">
        <v>906</v>
      </c>
      <c r="B8" s="372">
        <v>1057035</v>
      </c>
    </row>
    <row r="9" spans="1:2" s="346" customFormat="1" ht="18.75" customHeight="1">
      <c r="A9" s="368" t="s">
        <v>907</v>
      </c>
      <c r="B9" s="372">
        <v>919376</v>
      </c>
    </row>
    <row r="10" spans="1:2" s="346" customFormat="1" ht="18.75" customHeight="1">
      <c r="A10" s="368" t="s">
        <v>908</v>
      </c>
      <c r="B10" s="372">
        <v>158004</v>
      </c>
    </row>
    <row r="11" spans="1:2" s="346" customFormat="1" ht="18.75" customHeight="1">
      <c r="A11" s="368" t="s">
        <v>909</v>
      </c>
      <c r="B11" s="372">
        <v>244764</v>
      </c>
    </row>
    <row r="12" spans="1:2" s="346" customFormat="1" ht="18.75" customHeight="1">
      <c r="A12" s="368" t="s">
        <v>910</v>
      </c>
      <c r="B12" s="372">
        <v>185720</v>
      </c>
    </row>
    <row r="13" spans="1:2" s="346" customFormat="1" ht="18.75" customHeight="1">
      <c r="A13" s="368" t="s">
        <v>911</v>
      </c>
      <c r="B13" s="372">
        <v>122442</v>
      </c>
    </row>
    <row r="14" spans="1:2" s="346" customFormat="1" ht="18.75" customHeight="1">
      <c r="A14" s="368" t="s">
        <v>912</v>
      </c>
      <c r="B14" s="372">
        <v>237481</v>
      </c>
    </row>
    <row r="15" spans="1:2" s="346" customFormat="1" ht="18.75" customHeight="1">
      <c r="A15" s="368" t="s">
        <v>913</v>
      </c>
      <c r="B15" s="372">
        <v>184455</v>
      </c>
    </row>
    <row r="16" spans="1:2" s="346" customFormat="1" ht="18.75" customHeight="1">
      <c r="A16" s="368" t="s">
        <v>914</v>
      </c>
      <c r="B16" s="372">
        <v>855494</v>
      </c>
    </row>
    <row r="17" spans="1:2" s="346" customFormat="1" ht="18.75" customHeight="1">
      <c r="A17" s="368" t="s">
        <v>915</v>
      </c>
      <c r="B17" s="372">
        <v>173990</v>
      </c>
    </row>
    <row r="18" spans="1:2" s="346" customFormat="1" ht="18.75" customHeight="1">
      <c r="A18" s="368" t="s">
        <v>916</v>
      </c>
      <c r="B18" s="372">
        <v>247496</v>
      </c>
    </row>
    <row r="19" spans="1:2" s="346" customFormat="1" ht="18.75" customHeight="1">
      <c r="A19" s="368" t="s">
        <v>917</v>
      </c>
      <c r="B19" s="372">
        <v>160526</v>
      </c>
    </row>
    <row r="20" spans="1:2" s="346" customFormat="1" ht="18.75" customHeight="1">
      <c r="A20" s="368" t="s">
        <v>918</v>
      </c>
      <c r="B20" s="372">
        <v>1367500</v>
      </c>
    </row>
    <row r="21" spans="1:2" s="346" customFormat="1" ht="18.75" customHeight="1">
      <c r="A21" s="369" t="s">
        <v>919</v>
      </c>
      <c r="B21" s="372">
        <v>387400</v>
      </c>
    </row>
    <row r="22" spans="1:2" s="56" customFormat="1" ht="18.75" customHeight="1">
      <c r="A22" s="73" t="s">
        <v>27</v>
      </c>
      <c r="B22" s="373">
        <f>SUM(B5:B21)</f>
        <v>17744496</v>
      </c>
    </row>
    <row r="23" s="346" customFormat="1" ht="18.75" customHeight="1"/>
    <row r="24" s="346" customFormat="1" ht="18.75" customHeight="1"/>
    <row r="25" s="346" customFormat="1" ht="18.75" customHeight="1"/>
    <row r="26" s="346" customFormat="1" ht="18.75" customHeight="1"/>
    <row r="27" s="346" customFormat="1" ht="18.75" customHeight="1"/>
    <row r="28" s="346" customFormat="1" ht="18.75" customHeight="1"/>
  </sheetData>
  <sheetProtection/>
  <mergeCells count="1">
    <mergeCell ref="A2:B2"/>
  </mergeCells>
  <printOptions horizontalCentered="1"/>
  <pageMargins left="0.59" right="0.59" top="0.55" bottom="0.55" header="0.31" footer="0.3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王高杰</cp:lastModifiedBy>
  <cp:lastPrinted>2017-04-28T10:41:41Z</cp:lastPrinted>
  <dcterms:created xsi:type="dcterms:W3CDTF">2002-01-21T01:24:15Z</dcterms:created>
  <dcterms:modified xsi:type="dcterms:W3CDTF">2017-05-05T09:15:52Z</dcterms:modified>
  <cp:category/>
  <cp:version/>
  <cp:contentType/>
  <cp:contentStatus/>
</cp:coreProperties>
</file>